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29040" windowHeight="16440"/>
  </bookViews>
  <sheets>
    <sheet name="9.1 ведомства" sheetId="1" r:id="rId1"/>
  </sheets>
  <calcPr calcId="145621"/>
</workbook>
</file>

<file path=xl/calcChain.xml><?xml version="1.0" encoding="utf-8"?>
<calcChain xmlns="http://schemas.openxmlformats.org/spreadsheetml/2006/main">
  <c r="J834" i="1" l="1"/>
  <c r="J833" i="1" s="1"/>
  <c r="I834" i="1"/>
  <c r="I833" i="1" s="1"/>
  <c r="H834" i="1"/>
  <c r="H833" i="1" s="1"/>
  <c r="H832" i="1" s="1"/>
  <c r="H831" i="1" s="1"/>
  <c r="H830" i="1" s="1"/>
  <c r="G834" i="1"/>
  <c r="G833" i="1" s="1"/>
  <c r="G832" i="1" s="1"/>
  <c r="G831" i="1" s="1"/>
  <c r="G830" i="1" s="1"/>
  <c r="J832" i="1"/>
  <c r="J831" i="1" s="1"/>
  <c r="J830" i="1" s="1"/>
  <c r="I832" i="1"/>
  <c r="I831" i="1" s="1"/>
  <c r="I830" i="1" s="1"/>
  <c r="J828" i="1"/>
  <c r="J827" i="1" s="1"/>
  <c r="J826" i="1" s="1"/>
  <c r="J825" i="1" s="1"/>
  <c r="J824" i="1" s="1"/>
  <c r="I828" i="1"/>
  <c r="I827" i="1" s="1"/>
  <c r="I826" i="1" s="1"/>
  <c r="I825" i="1" s="1"/>
  <c r="I824" i="1" s="1"/>
  <c r="H828" i="1"/>
  <c r="H827" i="1" s="1"/>
  <c r="H826" i="1" s="1"/>
  <c r="H825" i="1" s="1"/>
  <c r="H824" i="1" s="1"/>
  <c r="G828" i="1"/>
  <c r="G827" i="1" s="1"/>
  <c r="G826" i="1" s="1"/>
  <c r="G825" i="1" s="1"/>
  <c r="G824" i="1" s="1"/>
  <c r="J822" i="1"/>
  <c r="I822" i="1"/>
  <c r="H822" i="1"/>
  <c r="G822" i="1"/>
  <c r="J820" i="1"/>
  <c r="I820" i="1"/>
  <c r="H820" i="1"/>
  <c r="G820" i="1"/>
  <c r="J818" i="1"/>
  <c r="I818" i="1"/>
  <c r="H818" i="1"/>
  <c r="G818" i="1"/>
  <c r="G817" i="1" s="1"/>
  <c r="J817" i="1"/>
  <c r="J816" i="1" s="1"/>
  <c r="J815" i="1" s="1"/>
  <c r="J814" i="1" s="1"/>
  <c r="I817" i="1"/>
  <c r="I816" i="1" s="1"/>
  <c r="I815" i="1" s="1"/>
  <c r="I814" i="1" s="1"/>
  <c r="H817" i="1"/>
  <c r="H816" i="1" s="1"/>
  <c r="H815" i="1" s="1"/>
  <c r="H814" i="1" s="1"/>
  <c r="J809" i="1"/>
  <c r="I809" i="1"/>
  <c r="H809" i="1"/>
  <c r="G809" i="1"/>
  <c r="J807" i="1"/>
  <c r="I807" i="1"/>
  <c r="H807" i="1"/>
  <c r="G807" i="1"/>
  <c r="J806" i="1"/>
  <c r="I806" i="1"/>
  <c r="H806" i="1"/>
  <c r="G806" i="1"/>
  <c r="J804" i="1"/>
  <c r="J803" i="1" s="1"/>
  <c r="J802" i="1" s="1"/>
  <c r="J801" i="1" s="1"/>
  <c r="J800" i="1" s="1"/>
  <c r="J799" i="1" s="1"/>
  <c r="I804" i="1"/>
  <c r="I803" i="1" s="1"/>
  <c r="I802" i="1" s="1"/>
  <c r="I801" i="1" s="1"/>
  <c r="I800" i="1" s="1"/>
  <c r="H804" i="1"/>
  <c r="H803" i="1" s="1"/>
  <c r="G804" i="1"/>
  <c r="G803" i="1" s="1"/>
  <c r="G802" i="1" s="1"/>
  <c r="G801" i="1" s="1"/>
  <c r="J796" i="1"/>
  <c r="J795" i="1" s="1"/>
  <c r="J794" i="1" s="1"/>
  <c r="I796" i="1"/>
  <c r="I795" i="1" s="1"/>
  <c r="I794" i="1" s="1"/>
  <c r="H796" i="1"/>
  <c r="H795" i="1" s="1"/>
  <c r="H794" i="1" s="1"/>
  <c r="G796" i="1"/>
  <c r="G795" i="1" s="1"/>
  <c r="G794" i="1" s="1"/>
  <c r="J792" i="1"/>
  <c r="J791" i="1" s="1"/>
  <c r="I792" i="1"/>
  <c r="I791" i="1" s="1"/>
  <c r="H792" i="1"/>
  <c r="H791" i="1" s="1"/>
  <c r="G792" i="1"/>
  <c r="G791" i="1" s="1"/>
  <c r="J789" i="1"/>
  <c r="J788" i="1" s="1"/>
  <c r="I789" i="1"/>
  <c r="I788" i="1" s="1"/>
  <c r="H789" i="1"/>
  <c r="H788" i="1" s="1"/>
  <c r="G789" i="1"/>
  <c r="G788" i="1" s="1"/>
  <c r="J785" i="1"/>
  <c r="I785" i="1"/>
  <c r="H785" i="1"/>
  <c r="H784" i="1" s="1"/>
  <c r="G785" i="1"/>
  <c r="G784" i="1" s="1"/>
  <c r="J784" i="1"/>
  <c r="I784" i="1"/>
  <c r="J782" i="1"/>
  <c r="I782" i="1"/>
  <c r="H782" i="1"/>
  <c r="G782" i="1"/>
  <c r="J781" i="1"/>
  <c r="I781" i="1"/>
  <c r="H781" i="1"/>
  <c r="G781" i="1"/>
  <c r="J779" i="1"/>
  <c r="J778" i="1" s="1"/>
  <c r="I779" i="1"/>
  <c r="I778" i="1" s="1"/>
  <c r="H779" i="1"/>
  <c r="H778" i="1" s="1"/>
  <c r="G779" i="1"/>
  <c r="G778" i="1" s="1"/>
  <c r="J773" i="1"/>
  <c r="I773" i="1"/>
  <c r="H773" i="1"/>
  <c r="H772" i="1" s="1"/>
  <c r="G773" i="1"/>
  <c r="G772" i="1" s="1"/>
  <c r="J772" i="1"/>
  <c r="I772" i="1"/>
  <c r="J769" i="1"/>
  <c r="J768" i="1" s="1"/>
  <c r="I769" i="1"/>
  <c r="I768" i="1" s="1"/>
  <c r="H769" i="1"/>
  <c r="H768" i="1" s="1"/>
  <c r="G769" i="1"/>
  <c r="G768" i="1" s="1"/>
  <c r="I766" i="1"/>
  <c r="I765" i="1" s="1"/>
  <c r="I764" i="1" s="1"/>
  <c r="G766" i="1"/>
  <c r="G765" i="1" s="1"/>
  <c r="G764" i="1" s="1"/>
  <c r="J765" i="1"/>
  <c r="J764" i="1" s="1"/>
  <c r="H765" i="1"/>
  <c r="H764" i="1" s="1"/>
  <c r="J757" i="1"/>
  <c r="J756" i="1" s="1"/>
  <c r="J755" i="1" s="1"/>
  <c r="I757" i="1"/>
  <c r="I756" i="1" s="1"/>
  <c r="I755" i="1" s="1"/>
  <c r="H757" i="1"/>
  <c r="H756" i="1" s="1"/>
  <c r="H755" i="1" s="1"/>
  <c r="G757" i="1"/>
  <c r="G756" i="1" s="1"/>
  <c r="G755" i="1" s="1"/>
  <c r="J753" i="1"/>
  <c r="J752" i="1" s="1"/>
  <c r="J751" i="1" s="1"/>
  <c r="I753" i="1"/>
  <c r="I752" i="1" s="1"/>
  <c r="I751" i="1" s="1"/>
  <c r="H753" i="1"/>
  <c r="H752" i="1" s="1"/>
  <c r="H751" i="1" s="1"/>
  <c r="G753" i="1"/>
  <c r="G752" i="1" s="1"/>
  <c r="G751" i="1" s="1"/>
  <c r="J747" i="1"/>
  <c r="I747" i="1"/>
  <c r="H747" i="1"/>
  <c r="G747" i="1"/>
  <c r="J744" i="1"/>
  <c r="I744" i="1"/>
  <c r="H744" i="1"/>
  <c r="G744" i="1"/>
  <c r="I743" i="1"/>
  <c r="I742" i="1" s="1"/>
  <c r="G743" i="1"/>
  <c r="G742" i="1" s="1"/>
  <c r="J742" i="1"/>
  <c r="H742" i="1"/>
  <c r="I741" i="1"/>
  <c r="I740" i="1" s="1"/>
  <c r="G741" i="1"/>
  <c r="G740" i="1" s="1"/>
  <c r="J740" i="1"/>
  <c r="H740" i="1"/>
  <c r="J735" i="1"/>
  <c r="I735" i="1"/>
  <c r="H735" i="1"/>
  <c r="G735" i="1"/>
  <c r="J732" i="1"/>
  <c r="I732" i="1"/>
  <c r="I731" i="1" s="1"/>
  <c r="I730" i="1" s="1"/>
  <c r="H732" i="1"/>
  <c r="H731" i="1" s="1"/>
  <c r="H730" i="1" s="1"/>
  <c r="G732" i="1"/>
  <c r="J723" i="1"/>
  <c r="J722" i="1" s="1"/>
  <c r="J721" i="1" s="1"/>
  <c r="I723" i="1"/>
  <c r="I722" i="1" s="1"/>
  <c r="I721" i="1" s="1"/>
  <c r="H723" i="1"/>
  <c r="H722" i="1" s="1"/>
  <c r="H721" i="1" s="1"/>
  <c r="G723" i="1"/>
  <c r="G722" i="1" s="1"/>
  <c r="G721" i="1" s="1"/>
  <c r="J719" i="1"/>
  <c r="J718" i="1" s="1"/>
  <c r="I719" i="1"/>
  <c r="I718" i="1" s="1"/>
  <c r="H719" i="1"/>
  <c r="H718" i="1" s="1"/>
  <c r="G719" i="1"/>
  <c r="G718" i="1" s="1"/>
  <c r="J716" i="1"/>
  <c r="I716" i="1"/>
  <c r="H716" i="1"/>
  <c r="H715" i="1" s="1"/>
  <c r="G716" i="1"/>
  <c r="G715" i="1" s="1"/>
  <c r="J715" i="1"/>
  <c r="I715" i="1"/>
  <c r="I711" i="1"/>
  <c r="I710" i="1" s="1"/>
  <c r="G711" i="1"/>
  <c r="G710" i="1" s="1"/>
  <c r="J710" i="1"/>
  <c r="H710" i="1"/>
  <c r="J707" i="1"/>
  <c r="I707" i="1"/>
  <c r="H707" i="1"/>
  <c r="G707" i="1"/>
  <c r="I706" i="1"/>
  <c r="I705" i="1" s="1"/>
  <c r="G706" i="1"/>
  <c r="G705" i="1" s="1"/>
  <c r="J705" i="1"/>
  <c r="H705" i="1"/>
  <c r="J703" i="1"/>
  <c r="I703" i="1"/>
  <c r="H703" i="1"/>
  <c r="G703" i="1"/>
  <c r="I702" i="1"/>
  <c r="I701" i="1" s="1"/>
  <c r="G702" i="1"/>
  <c r="G701" i="1" s="1"/>
  <c r="J701" i="1"/>
  <c r="H701" i="1"/>
  <c r="J697" i="1"/>
  <c r="I697" i="1"/>
  <c r="H697" i="1"/>
  <c r="H696" i="1" s="1"/>
  <c r="G697" i="1"/>
  <c r="G696" i="1" s="1"/>
  <c r="J696" i="1"/>
  <c r="I696" i="1"/>
  <c r="J693" i="1"/>
  <c r="J692" i="1" s="1"/>
  <c r="I693" i="1"/>
  <c r="I692" i="1" s="1"/>
  <c r="H693" i="1"/>
  <c r="H692" i="1" s="1"/>
  <c r="G693" i="1"/>
  <c r="G692" i="1" s="1"/>
  <c r="J685" i="1"/>
  <c r="J684" i="1" s="1"/>
  <c r="J683" i="1" s="1"/>
  <c r="J682" i="1" s="1"/>
  <c r="J681" i="1" s="1"/>
  <c r="J680" i="1" s="1"/>
  <c r="I685" i="1"/>
  <c r="I684" i="1" s="1"/>
  <c r="I683" i="1" s="1"/>
  <c r="I682" i="1" s="1"/>
  <c r="I681" i="1" s="1"/>
  <c r="I680" i="1" s="1"/>
  <c r="H685" i="1"/>
  <c r="H684" i="1" s="1"/>
  <c r="H683" i="1" s="1"/>
  <c r="H682" i="1" s="1"/>
  <c r="H681" i="1" s="1"/>
  <c r="H680" i="1" s="1"/>
  <c r="G685" i="1"/>
  <c r="G684" i="1" s="1"/>
  <c r="G683" i="1" s="1"/>
  <c r="G682" i="1" s="1"/>
  <c r="G681" i="1" s="1"/>
  <c r="G680" i="1" s="1"/>
  <c r="J678" i="1"/>
  <c r="I678" i="1"/>
  <c r="H678" i="1"/>
  <c r="G678" i="1"/>
  <c r="J677" i="1"/>
  <c r="J676" i="1" s="1"/>
  <c r="J675" i="1" s="1"/>
  <c r="J674" i="1" s="1"/>
  <c r="J673" i="1" s="1"/>
  <c r="I677" i="1"/>
  <c r="I676" i="1" s="1"/>
  <c r="I675" i="1" s="1"/>
  <c r="I674" i="1" s="1"/>
  <c r="I673" i="1" s="1"/>
  <c r="H677" i="1"/>
  <c r="H676" i="1" s="1"/>
  <c r="H675" i="1" s="1"/>
  <c r="H674" i="1" s="1"/>
  <c r="H673" i="1" s="1"/>
  <c r="G677" i="1"/>
  <c r="G676" i="1" s="1"/>
  <c r="G675" i="1" s="1"/>
  <c r="G674" i="1" s="1"/>
  <c r="G673" i="1" s="1"/>
  <c r="J669" i="1"/>
  <c r="I669" i="1"/>
  <c r="H669" i="1"/>
  <c r="G669" i="1"/>
  <c r="J667" i="1"/>
  <c r="I667" i="1"/>
  <c r="H667" i="1"/>
  <c r="G667" i="1"/>
  <c r="J662" i="1"/>
  <c r="I662" i="1"/>
  <c r="H662" i="1"/>
  <c r="H661" i="1" s="1"/>
  <c r="H660" i="1" s="1"/>
  <c r="G662" i="1"/>
  <c r="G661" i="1" s="1"/>
  <c r="G660" i="1" s="1"/>
  <c r="J661" i="1"/>
  <c r="J660" i="1" s="1"/>
  <c r="I661" i="1"/>
  <c r="I660" i="1" s="1"/>
  <c r="J658" i="1"/>
  <c r="J657" i="1" s="1"/>
  <c r="J656" i="1" s="1"/>
  <c r="I658" i="1"/>
  <c r="I657" i="1" s="1"/>
  <c r="I656" i="1" s="1"/>
  <c r="H658" i="1"/>
  <c r="H657" i="1" s="1"/>
  <c r="H656" i="1" s="1"/>
  <c r="G658" i="1"/>
  <c r="G657" i="1" s="1"/>
  <c r="G656" i="1" s="1"/>
  <c r="J654" i="1"/>
  <c r="I654" i="1"/>
  <c r="I653" i="1" s="1"/>
  <c r="H654" i="1"/>
  <c r="H653" i="1" s="1"/>
  <c r="G654" i="1"/>
  <c r="G653" i="1" s="1"/>
  <c r="J653" i="1"/>
  <c r="J651" i="1"/>
  <c r="I651" i="1"/>
  <c r="H651" i="1"/>
  <c r="G651" i="1"/>
  <c r="J650" i="1"/>
  <c r="I650" i="1"/>
  <c r="H650" i="1"/>
  <c r="G650" i="1"/>
  <c r="H649" i="1"/>
  <c r="H648" i="1" s="1"/>
  <c r="H647" i="1" s="1"/>
  <c r="J648" i="1"/>
  <c r="J647" i="1" s="1"/>
  <c r="I648" i="1"/>
  <c r="I647" i="1" s="1"/>
  <c r="G648" i="1"/>
  <c r="G647" i="1" s="1"/>
  <c r="J645" i="1"/>
  <c r="J644" i="1" s="1"/>
  <c r="I645" i="1"/>
  <c r="I644" i="1" s="1"/>
  <c r="H645" i="1"/>
  <c r="H644" i="1" s="1"/>
  <c r="G645" i="1"/>
  <c r="G644" i="1" s="1"/>
  <c r="J641" i="1"/>
  <c r="I641" i="1"/>
  <c r="I640" i="1" s="1"/>
  <c r="H641" i="1"/>
  <c r="H640" i="1" s="1"/>
  <c r="G641" i="1"/>
  <c r="G640" i="1" s="1"/>
  <c r="J640" i="1"/>
  <c r="J638" i="1"/>
  <c r="I638" i="1"/>
  <c r="H638" i="1"/>
  <c r="G638" i="1"/>
  <c r="J636" i="1"/>
  <c r="I636" i="1"/>
  <c r="H636" i="1"/>
  <c r="G636" i="1"/>
  <c r="J634" i="1"/>
  <c r="J633" i="1" s="1"/>
  <c r="I634" i="1"/>
  <c r="I633" i="1" s="1"/>
  <c r="H634" i="1"/>
  <c r="H633" i="1" s="1"/>
  <c r="G634" i="1"/>
  <c r="G633" i="1" s="1"/>
  <c r="J628" i="1"/>
  <c r="I628" i="1"/>
  <c r="I627" i="1" s="1"/>
  <c r="I626" i="1" s="1"/>
  <c r="H628" i="1"/>
  <c r="H627" i="1" s="1"/>
  <c r="H626" i="1" s="1"/>
  <c r="G628" i="1"/>
  <c r="G627" i="1" s="1"/>
  <c r="G626" i="1" s="1"/>
  <c r="J627" i="1"/>
  <c r="J626" i="1" s="1"/>
  <c r="J624" i="1"/>
  <c r="I624" i="1"/>
  <c r="H624" i="1"/>
  <c r="G624" i="1"/>
  <c r="J623" i="1"/>
  <c r="I623" i="1"/>
  <c r="I622" i="1" s="1"/>
  <c r="H623" i="1"/>
  <c r="H622" i="1" s="1"/>
  <c r="G623" i="1"/>
  <c r="G622" i="1" s="1"/>
  <c r="J622" i="1"/>
  <c r="J620" i="1"/>
  <c r="J619" i="1" s="1"/>
  <c r="I620" i="1"/>
  <c r="I619" i="1" s="1"/>
  <c r="H620" i="1"/>
  <c r="H619" i="1" s="1"/>
  <c r="G620" i="1"/>
  <c r="G619" i="1" s="1"/>
  <c r="J617" i="1"/>
  <c r="I617" i="1"/>
  <c r="H617" i="1"/>
  <c r="G617" i="1"/>
  <c r="J615" i="1"/>
  <c r="J614" i="1" s="1"/>
  <c r="I615" i="1"/>
  <c r="I614" i="1" s="1"/>
  <c r="H615" i="1"/>
  <c r="H614" i="1" s="1"/>
  <c r="G615" i="1"/>
  <c r="G614" i="1" s="1"/>
  <c r="J609" i="1"/>
  <c r="I609" i="1"/>
  <c r="H609" i="1"/>
  <c r="G609" i="1"/>
  <c r="J607" i="1"/>
  <c r="I607" i="1"/>
  <c r="H607" i="1"/>
  <c r="G607" i="1"/>
  <c r="G606" i="1" s="1"/>
  <c r="J604" i="1"/>
  <c r="J603" i="1" s="1"/>
  <c r="I604" i="1"/>
  <c r="I603" i="1" s="1"/>
  <c r="H604" i="1"/>
  <c r="H603" i="1" s="1"/>
  <c r="G604" i="1"/>
  <c r="G603" i="1" s="1"/>
  <c r="J597" i="1"/>
  <c r="I597" i="1"/>
  <c r="I596" i="1" s="1"/>
  <c r="I595" i="1" s="1"/>
  <c r="H597" i="1"/>
  <c r="H596" i="1" s="1"/>
  <c r="H595" i="1" s="1"/>
  <c r="G597" i="1"/>
  <c r="G596" i="1" s="1"/>
  <c r="G595" i="1" s="1"/>
  <c r="J596" i="1"/>
  <c r="J595" i="1" s="1"/>
  <c r="J593" i="1"/>
  <c r="I593" i="1"/>
  <c r="H593" i="1"/>
  <c r="G593" i="1"/>
  <c r="J591" i="1"/>
  <c r="I591" i="1"/>
  <c r="H591" i="1"/>
  <c r="G591" i="1"/>
  <c r="J589" i="1"/>
  <c r="J588" i="1" s="1"/>
  <c r="I589" i="1"/>
  <c r="I588" i="1" s="1"/>
  <c r="H589" i="1"/>
  <c r="H588" i="1" s="1"/>
  <c r="G589" i="1"/>
  <c r="G588" i="1" s="1"/>
  <c r="J586" i="1"/>
  <c r="J585" i="1" s="1"/>
  <c r="I586" i="1"/>
  <c r="I585" i="1" s="1"/>
  <c r="H586" i="1"/>
  <c r="H585" i="1" s="1"/>
  <c r="G586" i="1"/>
  <c r="G585" i="1" s="1"/>
  <c r="J580" i="1"/>
  <c r="I580" i="1"/>
  <c r="H580" i="1"/>
  <c r="G580" i="1"/>
  <c r="J578" i="1"/>
  <c r="J577" i="1" s="1"/>
  <c r="I578" i="1"/>
  <c r="H578" i="1"/>
  <c r="G578" i="1"/>
  <c r="J576" i="1"/>
  <c r="J575" i="1" s="1"/>
  <c r="J574" i="1" s="1"/>
  <c r="J570" i="1"/>
  <c r="J569" i="1" s="1"/>
  <c r="J568" i="1" s="1"/>
  <c r="I570" i="1"/>
  <c r="I569" i="1" s="1"/>
  <c r="I568" i="1" s="1"/>
  <c r="H570" i="1"/>
  <c r="H569" i="1" s="1"/>
  <c r="H568" i="1" s="1"/>
  <c r="G570" i="1"/>
  <c r="G569" i="1" s="1"/>
  <c r="G568" i="1" s="1"/>
  <c r="J566" i="1"/>
  <c r="J565" i="1" s="1"/>
  <c r="I566" i="1"/>
  <c r="I565" i="1" s="1"/>
  <c r="H566" i="1"/>
  <c r="H565" i="1" s="1"/>
  <c r="G566" i="1"/>
  <c r="G565" i="1" s="1"/>
  <c r="J563" i="1"/>
  <c r="I563" i="1"/>
  <c r="I562" i="1" s="1"/>
  <c r="H563" i="1"/>
  <c r="H562" i="1" s="1"/>
  <c r="G563" i="1"/>
  <c r="G562" i="1" s="1"/>
  <c r="J562" i="1"/>
  <c r="I558" i="1"/>
  <c r="I557" i="1" s="1"/>
  <c r="I556" i="1" s="1"/>
  <c r="G558" i="1"/>
  <c r="G557" i="1" s="1"/>
  <c r="G556" i="1" s="1"/>
  <c r="J557" i="1"/>
  <c r="J556" i="1" s="1"/>
  <c r="H557" i="1"/>
  <c r="H556" i="1" s="1"/>
  <c r="J553" i="1"/>
  <c r="I553" i="1"/>
  <c r="H553" i="1"/>
  <c r="G553" i="1"/>
  <c r="J552" i="1"/>
  <c r="I552" i="1"/>
  <c r="H552" i="1"/>
  <c r="G552" i="1"/>
  <c r="J549" i="1"/>
  <c r="J548" i="1" s="1"/>
  <c r="J547" i="1" s="1"/>
  <c r="J546" i="1" s="1"/>
  <c r="I549" i="1"/>
  <c r="I548" i="1" s="1"/>
  <c r="I547" i="1" s="1"/>
  <c r="I546" i="1" s="1"/>
  <c r="H549" i="1"/>
  <c r="H548" i="1" s="1"/>
  <c r="H547" i="1" s="1"/>
  <c r="H546" i="1" s="1"/>
  <c r="G549" i="1"/>
  <c r="G548" i="1" s="1"/>
  <c r="G547" i="1" s="1"/>
  <c r="G546" i="1" s="1"/>
  <c r="I542" i="1"/>
  <c r="I541" i="1" s="1"/>
  <c r="G542" i="1"/>
  <c r="G541" i="1" s="1"/>
  <c r="J541" i="1"/>
  <c r="H541" i="1"/>
  <c r="J539" i="1"/>
  <c r="I539" i="1"/>
  <c r="H539" i="1"/>
  <c r="G539" i="1"/>
  <c r="I537" i="1"/>
  <c r="I536" i="1" s="1"/>
  <c r="G537" i="1"/>
  <c r="G536" i="1" s="1"/>
  <c r="J536" i="1"/>
  <c r="H536" i="1"/>
  <c r="J534" i="1"/>
  <c r="I534" i="1"/>
  <c r="H534" i="1"/>
  <c r="G534" i="1"/>
  <c r="J530" i="1"/>
  <c r="J529" i="1" s="1"/>
  <c r="J528" i="1" s="1"/>
  <c r="I530" i="1"/>
  <c r="I529" i="1" s="1"/>
  <c r="I528" i="1" s="1"/>
  <c r="H530" i="1"/>
  <c r="H529" i="1" s="1"/>
  <c r="H528" i="1" s="1"/>
  <c r="G530" i="1"/>
  <c r="G529" i="1" s="1"/>
  <c r="G528" i="1" s="1"/>
  <c r="J526" i="1"/>
  <c r="I526" i="1"/>
  <c r="I525" i="1" s="1"/>
  <c r="I524" i="1" s="1"/>
  <c r="H526" i="1"/>
  <c r="G526" i="1"/>
  <c r="G525" i="1" s="1"/>
  <c r="G524" i="1" s="1"/>
  <c r="J525" i="1"/>
  <c r="J524" i="1" s="1"/>
  <c r="H525" i="1"/>
  <c r="H524" i="1" s="1"/>
  <c r="I521" i="1"/>
  <c r="I520" i="1" s="1"/>
  <c r="G521" i="1"/>
  <c r="G520" i="1" s="1"/>
  <c r="J520" i="1"/>
  <c r="H520" i="1"/>
  <c r="J518" i="1"/>
  <c r="I518" i="1"/>
  <c r="H518" i="1"/>
  <c r="G518" i="1"/>
  <c r="J514" i="1"/>
  <c r="J513" i="1" s="1"/>
  <c r="I514" i="1"/>
  <c r="I513" i="1" s="1"/>
  <c r="H514" i="1"/>
  <c r="H513" i="1" s="1"/>
  <c r="G514" i="1"/>
  <c r="G513" i="1" s="1"/>
  <c r="J511" i="1"/>
  <c r="I511" i="1"/>
  <c r="H511" i="1"/>
  <c r="G511" i="1"/>
  <c r="J509" i="1"/>
  <c r="I509" i="1"/>
  <c r="H509" i="1"/>
  <c r="G509" i="1"/>
  <c r="I508" i="1"/>
  <c r="I507" i="1" s="1"/>
  <c r="G508" i="1"/>
  <c r="G507" i="1" s="1"/>
  <c r="J507" i="1"/>
  <c r="H507" i="1"/>
  <c r="J505" i="1"/>
  <c r="I505" i="1"/>
  <c r="H505" i="1"/>
  <c r="G505" i="1"/>
  <c r="I504" i="1"/>
  <c r="I503" i="1" s="1"/>
  <c r="G504" i="1"/>
  <c r="G503" i="1" s="1"/>
  <c r="J503" i="1"/>
  <c r="H503" i="1"/>
  <c r="J499" i="1"/>
  <c r="I499" i="1"/>
  <c r="H499" i="1"/>
  <c r="G499" i="1"/>
  <c r="J497" i="1"/>
  <c r="I497" i="1"/>
  <c r="H497" i="1"/>
  <c r="G497" i="1"/>
  <c r="J495" i="1"/>
  <c r="I495" i="1"/>
  <c r="H495" i="1"/>
  <c r="G495" i="1"/>
  <c r="I494" i="1"/>
  <c r="I493" i="1" s="1"/>
  <c r="G494" i="1"/>
  <c r="G493" i="1" s="1"/>
  <c r="J493" i="1"/>
  <c r="H493" i="1"/>
  <c r="J491" i="1"/>
  <c r="I491" i="1"/>
  <c r="H491" i="1"/>
  <c r="G491" i="1"/>
  <c r="J489" i="1"/>
  <c r="I489" i="1"/>
  <c r="H489" i="1"/>
  <c r="G489" i="1"/>
  <c r="J482" i="1"/>
  <c r="I482" i="1"/>
  <c r="H482" i="1"/>
  <c r="G482" i="1"/>
  <c r="G481" i="1" s="1"/>
  <c r="G480" i="1" s="1"/>
  <c r="G479" i="1" s="1"/>
  <c r="G478" i="1" s="1"/>
  <c r="J481" i="1"/>
  <c r="J480" i="1" s="1"/>
  <c r="J479" i="1" s="1"/>
  <c r="J478" i="1" s="1"/>
  <c r="I481" i="1"/>
  <c r="I480" i="1" s="1"/>
  <c r="I479" i="1" s="1"/>
  <c r="I478" i="1" s="1"/>
  <c r="H481" i="1"/>
  <c r="H480" i="1" s="1"/>
  <c r="H479" i="1" s="1"/>
  <c r="H478" i="1" s="1"/>
  <c r="J476" i="1"/>
  <c r="I476" i="1"/>
  <c r="H476" i="1"/>
  <c r="G476" i="1"/>
  <c r="J474" i="1"/>
  <c r="I474" i="1"/>
  <c r="H474" i="1"/>
  <c r="G474" i="1"/>
  <c r="J472" i="1"/>
  <c r="I472" i="1"/>
  <c r="H472" i="1"/>
  <c r="G472" i="1"/>
  <c r="J470" i="1"/>
  <c r="I470" i="1"/>
  <c r="H470" i="1"/>
  <c r="H469" i="1" s="1"/>
  <c r="G470" i="1"/>
  <c r="G469" i="1" s="1"/>
  <c r="J469" i="1"/>
  <c r="I469" i="1"/>
  <c r="J463" i="1"/>
  <c r="J462" i="1" s="1"/>
  <c r="J461" i="1" s="1"/>
  <c r="I463" i="1"/>
  <c r="I462" i="1" s="1"/>
  <c r="I461" i="1" s="1"/>
  <c r="H463" i="1"/>
  <c r="H462" i="1" s="1"/>
  <c r="H461" i="1" s="1"/>
  <c r="G463" i="1"/>
  <c r="G462" i="1" s="1"/>
  <c r="G461" i="1" s="1"/>
  <c r="J459" i="1"/>
  <c r="I459" i="1"/>
  <c r="H459" i="1"/>
  <c r="H458" i="1" s="1"/>
  <c r="H457" i="1" s="1"/>
  <c r="G459" i="1"/>
  <c r="G458" i="1" s="1"/>
  <c r="G457" i="1" s="1"/>
  <c r="J458" i="1"/>
  <c r="J457" i="1" s="1"/>
  <c r="I458" i="1"/>
  <c r="I457" i="1" s="1"/>
  <c r="I454" i="1"/>
  <c r="I453" i="1" s="1"/>
  <c r="I452" i="1" s="1"/>
  <c r="G454" i="1"/>
  <c r="G453" i="1" s="1"/>
  <c r="G452" i="1" s="1"/>
  <c r="J453" i="1"/>
  <c r="J452" i="1" s="1"/>
  <c r="H453" i="1"/>
  <c r="H452" i="1" s="1"/>
  <c r="J449" i="1"/>
  <c r="I449" i="1"/>
  <c r="H449" i="1"/>
  <c r="H448" i="1" s="1"/>
  <c r="G449" i="1"/>
  <c r="G448" i="1" s="1"/>
  <c r="J448" i="1"/>
  <c r="I448" i="1"/>
  <c r="I446" i="1"/>
  <c r="I445" i="1" s="1"/>
  <c r="I444" i="1" s="1"/>
  <c r="G446" i="1"/>
  <c r="G445" i="1" s="1"/>
  <c r="G444" i="1" s="1"/>
  <c r="J445" i="1"/>
  <c r="J444" i="1" s="1"/>
  <c r="H445" i="1"/>
  <c r="H444" i="1" s="1"/>
  <c r="J437" i="1"/>
  <c r="I437" i="1"/>
  <c r="H437" i="1"/>
  <c r="G437" i="1"/>
  <c r="G436" i="1" s="1"/>
  <c r="J436" i="1"/>
  <c r="J435" i="1" s="1"/>
  <c r="J434" i="1" s="1"/>
  <c r="J433" i="1" s="1"/>
  <c r="I436" i="1"/>
  <c r="H436" i="1"/>
  <c r="G435" i="1"/>
  <c r="G434" i="1" s="1"/>
  <c r="G433" i="1" s="1"/>
  <c r="I435" i="1"/>
  <c r="I434" i="1" s="1"/>
  <c r="I433" i="1" s="1"/>
  <c r="H435" i="1"/>
  <c r="H434" i="1" s="1"/>
  <c r="H433" i="1" s="1"/>
  <c r="J430" i="1"/>
  <c r="I430" i="1"/>
  <c r="H430" i="1"/>
  <c r="G430" i="1"/>
  <c r="J428" i="1"/>
  <c r="I428" i="1"/>
  <c r="H428" i="1"/>
  <c r="G428" i="1"/>
  <c r="J426" i="1"/>
  <c r="I426" i="1"/>
  <c r="H426" i="1"/>
  <c r="G426" i="1"/>
  <c r="J425" i="1"/>
  <c r="I425" i="1"/>
  <c r="I424" i="1" s="1"/>
  <c r="H425" i="1"/>
  <c r="H424" i="1" s="1"/>
  <c r="G425" i="1"/>
  <c r="G424" i="1" s="1"/>
  <c r="J424" i="1"/>
  <c r="J422" i="1"/>
  <c r="I422" i="1"/>
  <c r="H422" i="1"/>
  <c r="G422" i="1"/>
  <c r="J419" i="1"/>
  <c r="I419" i="1"/>
  <c r="I418" i="1" s="1"/>
  <c r="I417" i="1" s="1"/>
  <c r="H419" i="1"/>
  <c r="H418" i="1" s="1"/>
  <c r="H417" i="1" s="1"/>
  <c r="G419" i="1"/>
  <c r="G418" i="1" s="1"/>
  <c r="G417" i="1" s="1"/>
  <c r="J418" i="1"/>
  <c r="J417" i="1" s="1"/>
  <c r="J413" i="1"/>
  <c r="I413" i="1"/>
  <c r="H413" i="1"/>
  <c r="G413" i="1"/>
  <c r="J411" i="1"/>
  <c r="I411" i="1"/>
  <c r="H411" i="1"/>
  <c r="G411" i="1"/>
  <c r="J409" i="1"/>
  <c r="J408" i="1" s="1"/>
  <c r="J407" i="1" s="1"/>
  <c r="J406" i="1" s="1"/>
  <c r="J405" i="1" s="1"/>
  <c r="I409" i="1"/>
  <c r="I408" i="1" s="1"/>
  <c r="I407" i="1" s="1"/>
  <c r="I406" i="1" s="1"/>
  <c r="I405" i="1" s="1"/>
  <c r="H409" i="1"/>
  <c r="H408" i="1" s="1"/>
  <c r="H407" i="1" s="1"/>
  <c r="H406" i="1" s="1"/>
  <c r="H405" i="1" s="1"/>
  <c r="G409" i="1"/>
  <c r="G408" i="1" s="1"/>
  <c r="G407" i="1" s="1"/>
  <c r="G406" i="1" s="1"/>
  <c r="G405" i="1" s="1"/>
  <c r="J402" i="1"/>
  <c r="I402" i="1"/>
  <c r="H402" i="1"/>
  <c r="G402" i="1"/>
  <c r="J400" i="1"/>
  <c r="J399" i="1" s="1"/>
  <c r="J398" i="1" s="1"/>
  <c r="I400" i="1"/>
  <c r="I399" i="1" s="1"/>
  <c r="I398" i="1" s="1"/>
  <c r="H400" i="1"/>
  <c r="H399" i="1" s="1"/>
  <c r="H398" i="1" s="1"/>
  <c r="G400" i="1"/>
  <c r="G399" i="1" s="1"/>
  <c r="G398" i="1" s="1"/>
  <c r="J396" i="1"/>
  <c r="I396" i="1"/>
  <c r="H396" i="1"/>
  <c r="G396" i="1"/>
  <c r="J394" i="1"/>
  <c r="I394" i="1"/>
  <c r="H394" i="1"/>
  <c r="G394" i="1"/>
  <c r="J392" i="1"/>
  <c r="I392" i="1"/>
  <c r="H392" i="1"/>
  <c r="G392" i="1"/>
  <c r="J390" i="1"/>
  <c r="I390" i="1"/>
  <c r="H390" i="1"/>
  <c r="G390" i="1"/>
  <c r="G389" i="1" s="1"/>
  <c r="J389" i="1"/>
  <c r="J377" i="1" s="1"/>
  <c r="I389" i="1"/>
  <c r="H389" i="1"/>
  <c r="J387" i="1"/>
  <c r="I387" i="1"/>
  <c r="H387" i="1"/>
  <c r="G387" i="1"/>
  <c r="J385" i="1"/>
  <c r="I385" i="1"/>
  <c r="H385" i="1"/>
  <c r="G385" i="1"/>
  <c r="J383" i="1"/>
  <c r="I383" i="1"/>
  <c r="H383" i="1"/>
  <c r="G383" i="1"/>
  <c r="J381" i="1"/>
  <c r="I381" i="1"/>
  <c r="H381" i="1"/>
  <c r="G381" i="1"/>
  <c r="J379" i="1"/>
  <c r="J378" i="1" s="1"/>
  <c r="I379" i="1"/>
  <c r="I378" i="1" s="1"/>
  <c r="H379" i="1"/>
  <c r="H378" i="1" s="1"/>
  <c r="G379" i="1"/>
  <c r="G378" i="1" s="1"/>
  <c r="J373" i="1"/>
  <c r="I373" i="1"/>
  <c r="H373" i="1"/>
  <c r="G373" i="1"/>
  <c r="J371" i="1"/>
  <c r="I371" i="1"/>
  <c r="H371" i="1"/>
  <c r="G371" i="1"/>
  <c r="J369" i="1"/>
  <c r="I369" i="1"/>
  <c r="H369" i="1"/>
  <c r="G369" i="1"/>
  <c r="J367" i="1"/>
  <c r="I367" i="1"/>
  <c r="H367" i="1"/>
  <c r="G367" i="1"/>
  <c r="J365" i="1"/>
  <c r="I365" i="1"/>
  <c r="H365" i="1"/>
  <c r="G365" i="1"/>
  <c r="J363" i="1"/>
  <c r="I363" i="1"/>
  <c r="I362" i="1" s="1"/>
  <c r="I361" i="1" s="1"/>
  <c r="I360" i="1" s="1"/>
  <c r="I359" i="1" s="1"/>
  <c r="H363" i="1"/>
  <c r="G363" i="1"/>
  <c r="G362" i="1" s="1"/>
  <c r="G361" i="1" s="1"/>
  <c r="G360" i="1" s="1"/>
  <c r="G359" i="1" s="1"/>
  <c r="J362" i="1"/>
  <c r="J361" i="1" s="1"/>
  <c r="J360" i="1" s="1"/>
  <c r="J359" i="1" s="1"/>
  <c r="J357" i="1"/>
  <c r="J356" i="1" s="1"/>
  <c r="I357" i="1"/>
  <c r="I356" i="1" s="1"/>
  <c r="H357" i="1"/>
  <c r="H356" i="1" s="1"/>
  <c r="G357" i="1"/>
  <c r="G356" i="1" s="1"/>
  <c r="J354" i="1"/>
  <c r="I354" i="1"/>
  <c r="H354" i="1"/>
  <c r="G354" i="1"/>
  <c r="J352" i="1"/>
  <c r="J351" i="1" s="1"/>
  <c r="I352" i="1"/>
  <c r="I351" i="1" s="1"/>
  <c r="H352" i="1"/>
  <c r="H351" i="1" s="1"/>
  <c r="G352" i="1"/>
  <c r="G351" i="1" s="1"/>
  <c r="J346" i="1"/>
  <c r="I346" i="1"/>
  <c r="H346" i="1"/>
  <c r="G346" i="1"/>
  <c r="J344" i="1"/>
  <c r="I344" i="1"/>
  <c r="H344" i="1"/>
  <c r="G344" i="1"/>
  <c r="J342" i="1"/>
  <c r="I342" i="1"/>
  <c r="I341" i="1" s="1"/>
  <c r="I340" i="1" s="1"/>
  <c r="H342" i="1"/>
  <c r="H341" i="1" s="1"/>
  <c r="H340" i="1" s="1"/>
  <c r="G342" i="1"/>
  <c r="G341" i="1" s="1"/>
  <c r="G340" i="1" s="1"/>
  <c r="J341" i="1"/>
  <c r="J340" i="1" s="1"/>
  <c r="J338" i="1"/>
  <c r="I338" i="1"/>
  <c r="H338" i="1"/>
  <c r="G338" i="1"/>
  <c r="J336" i="1"/>
  <c r="J335" i="1" s="1"/>
  <c r="I336" i="1"/>
  <c r="I335" i="1" s="1"/>
  <c r="H336" i="1"/>
  <c r="H335" i="1" s="1"/>
  <c r="G336" i="1"/>
  <c r="J333" i="1"/>
  <c r="I333" i="1"/>
  <c r="H333" i="1"/>
  <c r="G333" i="1"/>
  <c r="I332" i="1"/>
  <c r="I331" i="1" s="1"/>
  <c r="G332" i="1"/>
  <c r="G331" i="1" s="1"/>
  <c r="J331" i="1"/>
  <c r="H331" i="1"/>
  <c r="J329" i="1"/>
  <c r="I329" i="1"/>
  <c r="H329" i="1"/>
  <c r="G329" i="1"/>
  <c r="J327" i="1"/>
  <c r="I327" i="1"/>
  <c r="H327" i="1"/>
  <c r="G327" i="1"/>
  <c r="J321" i="1"/>
  <c r="I321" i="1"/>
  <c r="I320" i="1" s="1"/>
  <c r="H321" i="1"/>
  <c r="H320" i="1" s="1"/>
  <c r="G321" i="1"/>
  <c r="G320" i="1" s="1"/>
  <c r="J320" i="1"/>
  <c r="J318" i="1"/>
  <c r="I318" i="1"/>
  <c r="H318" i="1"/>
  <c r="G318" i="1"/>
  <c r="J316" i="1"/>
  <c r="I316" i="1"/>
  <c r="H316" i="1"/>
  <c r="G316" i="1"/>
  <c r="J314" i="1"/>
  <c r="I314" i="1"/>
  <c r="H314" i="1"/>
  <c r="G314" i="1"/>
  <c r="J312" i="1"/>
  <c r="I312" i="1"/>
  <c r="H312" i="1"/>
  <c r="G312" i="1"/>
  <c r="J310" i="1"/>
  <c r="J309" i="1" s="1"/>
  <c r="I310" i="1"/>
  <c r="I309" i="1" s="1"/>
  <c r="H310" i="1"/>
  <c r="H309" i="1" s="1"/>
  <c r="G310" i="1"/>
  <c r="J303" i="1"/>
  <c r="I303" i="1"/>
  <c r="H303" i="1"/>
  <c r="G303" i="1"/>
  <c r="G302" i="1" s="1"/>
  <c r="G301" i="1" s="1"/>
  <c r="G300" i="1" s="1"/>
  <c r="G299" i="1" s="1"/>
  <c r="G298" i="1" s="1"/>
  <c r="J302" i="1"/>
  <c r="J301" i="1" s="1"/>
  <c r="J300" i="1" s="1"/>
  <c r="J299" i="1" s="1"/>
  <c r="J298" i="1" s="1"/>
  <c r="I302" i="1"/>
  <c r="I301" i="1" s="1"/>
  <c r="I300" i="1" s="1"/>
  <c r="I299" i="1" s="1"/>
  <c r="I298" i="1" s="1"/>
  <c r="H302" i="1"/>
  <c r="H301" i="1" s="1"/>
  <c r="H300" i="1" s="1"/>
  <c r="H299" i="1" s="1"/>
  <c r="H298" i="1" s="1"/>
  <c r="I297" i="1"/>
  <c r="I296" i="1" s="1"/>
  <c r="I295" i="1" s="1"/>
  <c r="I294" i="1" s="1"/>
  <c r="G297" i="1"/>
  <c r="G296" i="1" s="1"/>
  <c r="G295" i="1" s="1"/>
  <c r="G294" i="1" s="1"/>
  <c r="J296" i="1"/>
  <c r="J295" i="1" s="1"/>
  <c r="J294" i="1" s="1"/>
  <c r="H296" i="1"/>
  <c r="H295" i="1" s="1"/>
  <c r="H294" i="1" s="1"/>
  <c r="I293" i="1"/>
  <c r="I292" i="1" s="1"/>
  <c r="I291" i="1" s="1"/>
  <c r="I290" i="1" s="1"/>
  <c r="G293" i="1"/>
  <c r="G292" i="1" s="1"/>
  <c r="G291" i="1" s="1"/>
  <c r="G290" i="1" s="1"/>
  <c r="J292" i="1"/>
  <c r="J291" i="1" s="1"/>
  <c r="J290" i="1" s="1"/>
  <c r="H292" i="1"/>
  <c r="H291" i="1" s="1"/>
  <c r="H290" i="1" s="1"/>
  <c r="I287" i="1"/>
  <c r="I286" i="1" s="1"/>
  <c r="I285" i="1" s="1"/>
  <c r="G287" i="1"/>
  <c r="G286" i="1" s="1"/>
  <c r="G285" i="1" s="1"/>
  <c r="J286" i="1"/>
  <c r="J285" i="1" s="1"/>
  <c r="H286" i="1"/>
  <c r="H285" i="1" s="1"/>
  <c r="J282" i="1"/>
  <c r="I282" i="1"/>
  <c r="H282" i="1"/>
  <c r="H281" i="1" s="1"/>
  <c r="G282" i="1"/>
  <c r="G281" i="1" s="1"/>
  <c r="J281" i="1"/>
  <c r="I281" i="1"/>
  <c r="J278" i="1"/>
  <c r="J277" i="1" s="1"/>
  <c r="I278" i="1"/>
  <c r="I277" i="1" s="1"/>
  <c r="H278" i="1"/>
  <c r="H277" i="1" s="1"/>
  <c r="G278" i="1"/>
  <c r="G277" i="1" s="1"/>
  <c r="I271" i="1"/>
  <c r="I270" i="1" s="1"/>
  <c r="I269" i="1" s="1"/>
  <c r="I268" i="1" s="1"/>
  <c r="I267" i="1" s="1"/>
  <c r="I266" i="1" s="1"/>
  <c r="G271" i="1"/>
  <c r="G270" i="1" s="1"/>
  <c r="G269" i="1" s="1"/>
  <c r="G268" i="1" s="1"/>
  <c r="G267" i="1" s="1"/>
  <c r="G266" i="1" s="1"/>
  <c r="J270" i="1"/>
  <c r="J269" i="1" s="1"/>
  <c r="J268" i="1" s="1"/>
  <c r="J267" i="1" s="1"/>
  <c r="J266" i="1" s="1"/>
  <c r="H270" i="1"/>
  <c r="H269" i="1" s="1"/>
  <c r="H268" i="1" s="1"/>
  <c r="H267" i="1" s="1"/>
  <c r="H266" i="1" s="1"/>
  <c r="I264" i="1"/>
  <c r="I263" i="1" s="1"/>
  <c r="I262" i="1" s="1"/>
  <c r="G264" i="1"/>
  <c r="G263" i="1" s="1"/>
  <c r="G262" i="1" s="1"/>
  <c r="J263" i="1"/>
  <c r="J262" i="1" s="1"/>
  <c r="H263" i="1"/>
  <c r="H262" i="1" s="1"/>
  <c r="J258" i="1"/>
  <c r="J257" i="1" s="1"/>
  <c r="J256" i="1" s="1"/>
  <c r="I258" i="1"/>
  <c r="I257" i="1" s="1"/>
  <c r="I256" i="1" s="1"/>
  <c r="H258" i="1"/>
  <c r="H257" i="1" s="1"/>
  <c r="H256" i="1" s="1"/>
  <c r="G258" i="1"/>
  <c r="G257" i="1" s="1"/>
  <c r="G256" i="1" s="1"/>
  <c r="I255" i="1"/>
  <c r="I254" i="1" s="1"/>
  <c r="I253" i="1" s="1"/>
  <c r="G255" i="1"/>
  <c r="G254" i="1" s="1"/>
  <c r="G253" i="1" s="1"/>
  <c r="H254" i="1"/>
  <c r="H253" i="1" s="1"/>
  <c r="J251" i="1"/>
  <c r="I251" i="1"/>
  <c r="H251" i="1"/>
  <c r="H250" i="1" s="1"/>
  <c r="G251" i="1"/>
  <c r="G250" i="1" s="1"/>
  <c r="J250" i="1"/>
  <c r="I250" i="1"/>
  <c r="J248" i="1"/>
  <c r="I248" i="1"/>
  <c r="I247" i="1" s="1"/>
  <c r="H248" i="1"/>
  <c r="H247" i="1" s="1"/>
  <c r="G248" i="1"/>
  <c r="G247" i="1" s="1"/>
  <c r="J247" i="1"/>
  <c r="J245" i="1"/>
  <c r="I245" i="1"/>
  <c r="H245" i="1"/>
  <c r="H244" i="1" s="1"/>
  <c r="G245" i="1"/>
  <c r="G244" i="1" s="1"/>
  <c r="J244" i="1"/>
  <c r="I244" i="1"/>
  <c r="J240" i="1"/>
  <c r="J239" i="1" s="1"/>
  <c r="J238" i="1" s="1"/>
  <c r="J237" i="1" s="1"/>
  <c r="I240" i="1"/>
  <c r="I239" i="1" s="1"/>
  <c r="I238" i="1" s="1"/>
  <c r="I237" i="1" s="1"/>
  <c r="H240" i="1"/>
  <c r="H239" i="1" s="1"/>
  <c r="H238" i="1" s="1"/>
  <c r="H237" i="1" s="1"/>
  <c r="G240" i="1"/>
  <c r="G239" i="1" s="1"/>
  <c r="G238" i="1" s="1"/>
  <c r="G237" i="1" s="1"/>
  <c r="J234" i="1"/>
  <c r="J233" i="1" s="1"/>
  <c r="J232" i="1" s="1"/>
  <c r="J231" i="1" s="1"/>
  <c r="I234" i="1"/>
  <c r="I233" i="1" s="1"/>
  <c r="I232" i="1" s="1"/>
  <c r="I231" i="1" s="1"/>
  <c r="H234" i="1"/>
  <c r="H233" i="1" s="1"/>
  <c r="H232" i="1" s="1"/>
  <c r="H231" i="1" s="1"/>
  <c r="G234" i="1"/>
  <c r="G233" i="1" s="1"/>
  <c r="G232" i="1" s="1"/>
  <c r="G231" i="1" s="1"/>
  <c r="I230" i="1"/>
  <c r="I229" i="1" s="1"/>
  <c r="I228" i="1" s="1"/>
  <c r="I227" i="1" s="1"/>
  <c r="I226" i="1" s="1"/>
  <c r="G230" i="1"/>
  <c r="G229" i="1" s="1"/>
  <c r="G228" i="1" s="1"/>
  <c r="G227" i="1" s="1"/>
  <c r="G226" i="1" s="1"/>
  <c r="J229" i="1"/>
  <c r="J228" i="1" s="1"/>
  <c r="J227" i="1" s="1"/>
  <c r="J226" i="1" s="1"/>
  <c r="H229" i="1"/>
  <c r="H228" i="1" s="1"/>
  <c r="H227" i="1" s="1"/>
  <c r="H226" i="1" s="1"/>
  <c r="I225" i="1"/>
  <c r="I224" i="1" s="1"/>
  <c r="I223" i="1" s="1"/>
  <c r="G225" i="1"/>
  <c r="G224" i="1" s="1"/>
  <c r="G223" i="1" s="1"/>
  <c r="J224" i="1"/>
  <c r="J223" i="1" s="1"/>
  <c r="H224" i="1"/>
  <c r="H223" i="1" s="1"/>
  <c r="I222" i="1"/>
  <c r="G222" i="1"/>
  <c r="I221" i="1"/>
  <c r="G221" i="1"/>
  <c r="J220" i="1"/>
  <c r="J219" i="1" s="1"/>
  <c r="H220" i="1"/>
  <c r="H219" i="1" s="1"/>
  <c r="J212" i="1"/>
  <c r="I212" i="1"/>
  <c r="H212" i="1"/>
  <c r="G212" i="1"/>
  <c r="J210" i="1"/>
  <c r="I210" i="1"/>
  <c r="H210" i="1"/>
  <c r="H209" i="1" s="1"/>
  <c r="H208" i="1" s="1"/>
  <c r="H207" i="1" s="1"/>
  <c r="G210" i="1"/>
  <c r="J209" i="1"/>
  <c r="J208" i="1" s="1"/>
  <c r="J207" i="1" s="1"/>
  <c r="J205" i="1"/>
  <c r="I205" i="1"/>
  <c r="H205" i="1"/>
  <c r="G205" i="1"/>
  <c r="J203" i="1"/>
  <c r="J202" i="1" s="1"/>
  <c r="J201" i="1" s="1"/>
  <c r="J200" i="1" s="1"/>
  <c r="I203" i="1"/>
  <c r="H203" i="1"/>
  <c r="G203" i="1"/>
  <c r="G202" i="1" s="1"/>
  <c r="G201" i="1" s="1"/>
  <c r="G200" i="1" s="1"/>
  <c r="J197" i="1"/>
  <c r="J196" i="1" s="1"/>
  <c r="J195" i="1" s="1"/>
  <c r="J194" i="1" s="1"/>
  <c r="J193" i="1" s="1"/>
  <c r="J192" i="1" s="1"/>
  <c r="I197" i="1"/>
  <c r="I196" i="1" s="1"/>
  <c r="I195" i="1" s="1"/>
  <c r="I194" i="1" s="1"/>
  <c r="I193" i="1" s="1"/>
  <c r="I192" i="1" s="1"/>
  <c r="H197" i="1"/>
  <c r="H196" i="1" s="1"/>
  <c r="H195" i="1" s="1"/>
  <c r="H194" i="1" s="1"/>
  <c r="H193" i="1" s="1"/>
  <c r="H192" i="1" s="1"/>
  <c r="G197" i="1"/>
  <c r="G196" i="1" s="1"/>
  <c r="G195" i="1" s="1"/>
  <c r="G194" i="1" s="1"/>
  <c r="G193" i="1" s="1"/>
  <c r="G192" i="1" s="1"/>
  <c r="J189" i="1"/>
  <c r="I189" i="1"/>
  <c r="H189" i="1"/>
  <c r="G189" i="1"/>
  <c r="J187" i="1"/>
  <c r="J186" i="1" s="1"/>
  <c r="J185" i="1" s="1"/>
  <c r="J184" i="1" s="1"/>
  <c r="I187" i="1"/>
  <c r="I186" i="1" s="1"/>
  <c r="I185" i="1" s="1"/>
  <c r="I184" i="1" s="1"/>
  <c r="H187" i="1"/>
  <c r="H186" i="1" s="1"/>
  <c r="H185" i="1" s="1"/>
  <c r="H184" i="1" s="1"/>
  <c r="G187" i="1"/>
  <c r="G186" i="1" s="1"/>
  <c r="G185" i="1" s="1"/>
  <c r="G184" i="1" s="1"/>
  <c r="J182" i="1"/>
  <c r="I182" i="1"/>
  <c r="H182" i="1"/>
  <c r="G182" i="1"/>
  <c r="J180" i="1"/>
  <c r="I180" i="1"/>
  <c r="I179" i="1" s="1"/>
  <c r="I178" i="1" s="1"/>
  <c r="I177" i="1" s="1"/>
  <c r="H180" i="1"/>
  <c r="G180" i="1"/>
  <c r="G179" i="1" s="1"/>
  <c r="G178" i="1" s="1"/>
  <c r="G177" i="1" s="1"/>
  <c r="J179" i="1"/>
  <c r="J178" i="1" s="1"/>
  <c r="J177" i="1" s="1"/>
  <c r="I176" i="1"/>
  <c r="I175" i="1" s="1"/>
  <c r="I174" i="1" s="1"/>
  <c r="G176" i="1"/>
  <c r="G175" i="1" s="1"/>
  <c r="G174" i="1" s="1"/>
  <c r="J175" i="1"/>
  <c r="J174" i="1" s="1"/>
  <c r="H175" i="1"/>
  <c r="H174" i="1" s="1"/>
  <c r="J168" i="1"/>
  <c r="J167" i="1" s="1"/>
  <c r="J166" i="1" s="1"/>
  <c r="J165" i="1" s="1"/>
  <c r="J164" i="1" s="1"/>
  <c r="J163" i="1" s="1"/>
  <c r="I168" i="1"/>
  <c r="I167" i="1" s="1"/>
  <c r="I166" i="1" s="1"/>
  <c r="I165" i="1" s="1"/>
  <c r="I164" i="1" s="1"/>
  <c r="I163" i="1" s="1"/>
  <c r="H168" i="1"/>
  <c r="H167" i="1" s="1"/>
  <c r="H166" i="1" s="1"/>
  <c r="H165" i="1" s="1"/>
  <c r="H164" i="1" s="1"/>
  <c r="H163" i="1" s="1"/>
  <c r="G168" i="1"/>
  <c r="G167" i="1" s="1"/>
  <c r="G166" i="1" s="1"/>
  <c r="G165" i="1" s="1"/>
  <c r="G164" i="1" s="1"/>
  <c r="G163" i="1" s="1"/>
  <c r="J161" i="1"/>
  <c r="J160" i="1" s="1"/>
  <c r="J159" i="1" s="1"/>
  <c r="I161" i="1"/>
  <c r="I160" i="1" s="1"/>
  <c r="I159" i="1" s="1"/>
  <c r="H161" i="1"/>
  <c r="H160" i="1" s="1"/>
  <c r="H159" i="1" s="1"/>
  <c r="G161" i="1"/>
  <c r="G160" i="1" s="1"/>
  <c r="G159" i="1" s="1"/>
  <c r="J156" i="1"/>
  <c r="J154" i="1" s="1"/>
  <c r="I156" i="1"/>
  <c r="I154" i="1" s="1"/>
  <c r="H156" i="1"/>
  <c r="H155" i="1" s="1"/>
  <c r="H154" i="1" s="1"/>
  <c r="G156" i="1"/>
  <c r="G155" i="1" s="1"/>
  <c r="G154" i="1" s="1"/>
  <c r="I151" i="1"/>
  <c r="I150" i="1" s="1"/>
  <c r="I149" i="1" s="1"/>
  <c r="G151" i="1"/>
  <c r="G150" i="1" s="1"/>
  <c r="G149" i="1" s="1"/>
  <c r="J150" i="1"/>
  <c r="J149" i="1" s="1"/>
  <c r="H150" i="1"/>
  <c r="H149" i="1" s="1"/>
  <c r="J144" i="1"/>
  <c r="J143" i="1" s="1"/>
  <c r="I144" i="1"/>
  <c r="H144" i="1"/>
  <c r="H143" i="1" s="1"/>
  <c r="H142" i="1" s="1"/>
  <c r="H141" i="1" s="1"/>
  <c r="H140" i="1" s="1"/>
  <c r="G144" i="1"/>
  <c r="G143" i="1" s="1"/>
  <c r="J142" i="1"/>
  <c r="J141" i="1" s="1"/>
  <c r="J140" i="1" s="1"/>
  <c r="J137" i="1"/>
  <c r="J136" i="1" s="1"/>
  <c r="J135" i="1" s="1"/>
  <c r="I137" i="1"/>
  <c r="I136" i="1" s="1"/>
  <c r="I135" i="1" s="1"/>
  <c r="H137" i="1"/>
  <c r="H136" i="1" s="1"/>
  <c r="H135" i="1" s="1"/>
  <c r="G137" i="1"/>
  <c r="G136" i="1" s="1"/>
  <c r="G135" i="1" s="1"/>
  <c r="J133" i="1"/>
  <c r="J131" i="1" s="1"/>
  <c r="I133" i="1"/>
  <c r="I131" i="1" s="1"/>
  <c r="H133" i="1"/>
  <c r="H131" i="1" s="1"/>
  <c r="G133" i="1"/>
  <c r="J132" i="1"/>
  <c r="J128" i="1"/>
  <c r="J127" i="1" s="1"/>
  <c r="I128" i="1"/>
  <c r="I127" i="1" s="1"/>
  <c r="H128" i="1"/>
  <c r="H127" i="1" s="1"/>
  <c r="G128" i="1"/>
  <c r="G127" i="1" s="1"/>
  <c r="J125" i="1"/>
  <c r="J124" i="1" s="1"/>
  <c r="I125" i="1"/>
  <c r="I124" i="1" s="1"/>
  <c r="H125" i="1"/>
  <c r="H124" i="1" s="1"/>
  <c r="G125" i="1"/>
  <c r="G124" i="1" s="1"/>
  <c r="J119" i="1"/>
  <c r="I119" i="1"/>
  <c r="H119" i="1"/>
  <c r="G119" i="1"/>
  <c r="J117" i="1"/>
  <c r="I117" i="1"/>
  <c r="H117" i="1"/>
  <c r="G117" i="1"/>
  <c r="J113" i="1"/>
  <c r="I113" i="1"/>
  <c r="H113" i="1"/>
  <c r="G113" i="1"/>
  <c r="J111" i="1"/>
  <c r="J110" i="1" s="1"/>
  <c r="J109" i="1" s="1"/>
  <c r="J108" i="1" s="1"/>
  <c r="I111" i="1"/>
  <c r="H111" i="1"/>
  <c r="H110" i="1" s="1"/>
  <c r="H109" i="1" s="1"/>
  <c r="H108" i="1" s="1"/>
  <c r="G111" i="1"/>
  <c r="G110" i="1" s="1"/>
  <c r="G109" i="1" s="1"/>
  <c r="G108" i="1" s="1"/>
  <c r="J104" i="1"/>
  <c r="J103" i="1" s="1"/>
  <c r="I104" i="1"/>
  <c r="I103" i="1" s="1"/>
  <c r="H104" i="1"/>
  <c r="H103" i="1" s="1"/>
  <c r="G104" i="1"/>
  <c r="G103" i="1" s="1"/>
  <c r="J101" i="1"/>
  <c r="J100" i="1" s="1"/>
  <c r="I101" i="1"/>
  <c r="I100" i="1" s="1"/>
  <c r="H101" i="1"/>
  <c r="H100" i="1" s="1"/>
  <c r="G101" i="1"/>
  <c r="G100" i="1" s="1"/>
  <c r="J98" i="1"/>
  <c r="I98" i="1"/>
  <c r="H98" i="1"/>
  <c r="H97" i="1" s="1"/>
  <c r="G98" i="1"/>
  <c r="G97" i="1" s="1"/>
  <c r="G96" i="1" s="1"/>
  <c r="G95" i="1" s="1"/>
  <c r="G94" i="1" s="1"/>
  <c r="J97" i="1"/>
  <c r="I97" i="1"/>
  <c r="J90" i="1"/>
  <c r="I90" i="1"/>
  <c r="H90" i="1"/>
  <c r="G90" i="1"/>
  <c r="J88" i="1"/>
  <c r="I88" i="1"/>
  <c r="H88" i="1"/>
  <c r="G88" i="1"/>
  <c r="J84" i="1"/>
  <c r="J83" i="1" s="1"/>
  <c r="J82" i="1" s="1"/>
  <c r="J81" i="1" s="1"/>
  <c r="J80" i="1" s="1"/>
  <c r="H84" i="1"/>
  <c r="H83" i="1" s="1"/>
  <c r="H82" i="1" s="1"/>
  <c r="H81" i="1" s="1"/>
  <c r="H80" i="1" s="1"/>
  <c r="I83" i="1"/>
  <c r="I82" i="1" s="1"/>
  <c r="I81" i="1" s="1"/>
  <c r="I80" i="1" s="1"/>
  <c r="G83" i="1"/>
  <c r="G82" i="1" s="1"/>
  <c r="G81" i="1" s="1"/>
  <c r="G80" i="1" s="1"/>
  <c r="I78" i="1"/>
  <c r="I77" i="1" s="1"/>
  <c r="G78" i="1"/>
  <c r="G77" i="1" s="1"/>
  <c r="J77" i="1"/>
  <c r="H77" i="1"/>
  <c r="J75" i="1"/>
  <c r="I75" i="1"/>
  <c r="H75" i="1"/>
  <c r="G75" i="1"/>
  <c r="I73" i="1"/>
  <c r="I72" i="1" s="1"/>
  <c r="G73" i="1"/>
  <c r="G72" i="1" s="1"/>
  <c r="J72" i="1"/>
  <c r="H72" i="1"/>
  <c r="J70" i="1"/>
  <c r="I70" i="1"/>
  <c r="H70" i="1"/>
  <c r="G70" i="1"/>
  <c r="J68" i="1"/>
  <c r="I68" i="1"/>
  <c r="H68" i="1"/>
  <c r="G68" i="1"/>
  <c r="J66" i="1"/>
  <c r="I66" i="1"/>
  <c r="H66" i="1"/>
  <c r="G66" i="1"/>
  <c r="J62" i="1"/>
  <c r="J61" i="1" s="1"/>
  <c r="I62" i="1"/>
  <c r="I61" i="1" s="1"/>
  <c r="H62" i="1"/>
  <c r="H61" i="1" s="1"/>
  <c r="G62" i="1"/>
  <c r="G61" i="1" s="1"/>
  <c r="J60" i="1"/>
  <c r="H60" i="1"/>
  <c r="G60" i="1"/>
  <c r="J57" i="1"/>
  <c r="J56" i="1" s="1"/>
  <c r="J55" i="1" s="1"/>
  <c r="I57" i="1"/>
  <c r="I56" i="1" s="1"/>
  <c r="I55" i="1" s="1"/>
  <c r="H57" i="1"/>
  <c r="H56" i="1" s="1"/>
  <c r="H55" i="1" s="1"/>
  <c r="G57" i="1"/>
  <c r="G56" i="1" s="1"/>
  <c r="G55" i="1" s="1"/>
  <c r="J53" i="1"/>
  <c r="J52" i="1" s="1"/>
  <c r="I53" i="1"/>
  <c r="I52" i="1" s="1"/>
  <c r="H53" i="1"/>
  <c r="H52" i="1" s="1"/>
  <c r="G53" i="1"/>
  <c r="G52" i="1" s="1"/>
  <c r="J50" i="1"/>
  <c r="J49" i="1" s="1"/>
  <c r="I50" i="1"/>
  <c r="I49" i="1" s="1"/>
  <c r="H50" i="1"/>
  <c r="H49" i="1" s="1"/>
  <c r="G50" i="1"/>
  <c r="G49" i="1" s="1"/>
  <c r="J47" i="1"/>
  <c r="J46" i="1" s="1"/>
  <c r="I47" i="1"/>
  <c r="I46" i="1" s="1"/>
  <c r="H47" i="1"/>
  <c r="H46" i="1" s="1"/>
  <c r="G47" i="1"/>
  <c r="G46" i="1" s="1"/>
  <c r="J44" i="1"/>
  <c r="J43" i="1" s="1"/>
  <c r="I44" i="1"/>
  <c r="I43" i="1" s="1"/>
  <c r="H44" i="1"/>
  <c r="H43" i="1" s="1"/>
  <c r="G44" i="1"/>
  <c r="G43" i="1" s="1"/>
  <c r="I39" i="1"/>
  <c r="I38" i="1" s="1"/>
  <c r="I37" i="1" s="1"/>
  <c r="G39" i="1"/>
  <c r="G38" i="1" s="1"/>
  <c r="G37" i="1" s="1"/>
  <c r="J38" i="1"/>
  <c r="J37" i="1" s="1"/>
  <c r="H38" i="1"/>
  <c r="H37" i="1" s="1"/>
  <c r="I35" i="1"/>
  <c r="I34" i="1" s="1"/>
  <c r="I33" i="1" s="1"/>
  <c r="G35" i="1"/>
  <c r="G34" i="1" s="1"/>
  <c r="G33" i="1" s="1"/>
  <c r="J34" i="1"/>
  <c r="J33" i="1" s="1"/>
  <c r="H34" i="1"/>
  <c r="H33" i="1" s="1"/>
  <c r="I32" i="1"/>
  <c r="I31" i="1" s="1"/>
  <c r="I30" i="1" s="1"/>
  <c r="G32" i="1"/>
  <c r="G31" i="1" s="1"/>
  <c r="G30" i="1" s="1"/>
  <c r="J31" i="1"/>
  <c r="J30" i="1" s="1"/>
  <c r="H31" i="1"/>
  <c r="H30" i="1" s="1"/>
  <c r="I28" i="1"/>
  <c r="I27" i="1" s="1"/>
  <c r="I26" i="1" s="1"/>
  <c r="G28" i="1"/>
  <c r="G27" i="1" s="1"/>
  <c r="G26" i="1" s="1"/>
  <c r="J27" i="1"/>
  <c r="J26" i="1" s="1"/>
  <c r="H27" i="1"/>
  <c r="H26" i="1" s="1"/>
  <c r="J21" i="1"/>
  <c r="I21" i="1"/>
  <c r="H21" i="1"/>
  <c r="G21" i="1"/>
  <c r="J18" i="1"/>
  <c r="I18" i="1"/>
  <c r="H18" i="1"/>
  <c r="G18" i="1"/>
  <c r="I17" i="1"/>
  <c r="I16" i="1" s="1"/>
  <c r="G17" i="1"/>
  <c r="G16" i="1" s="1"/>
  <c r="J16" i="1"/>
  <c r="H16" i="1"/>
  <c r="H308" i="1" l="1"/>
  <c r="J326" i="1"/>
  <c r="H802" i="1"/>
  <c r="H801" i="1" s="1"/>
  <c r="H800" i="1" s="1"/>
  <c r="J116" i="1"/>
  <c r="J115" i="1" s="1"/>
  <c r="J107" i="1" s="1"/>
  <c r="G116" i="1"/>
  <c r="G115" i="1" s="1"/>
  <c r="G107" i="1" s="1"/>
  <c r="H116" i="1"/>
  <c r="H115" i="1" s="1"/>
  <c r="H107" i="1" s="1"/>
  <c r="I116" i="1"/>
  <c r="I115" i="1" s="1"/>
  <c r="I143" i="1"/>
  <c r="I142" i="1" s="1"/>
  <c r="I141" i="1" s="1"/>
  <c r="I140" i="1" s="1"/>
  <c r="I209" i="1"/>
  <c r="I208" i="1" s="1"/>
  <c r="I207" i="1" s="1"/>
  <c r="J308" i="1"/>
  <c r="J307" i="1" s="1"/>
  <c r="J306" i="1" s="1"/>
  <c r="I326" i="1"/>
  <c r="I325" i="1" s="1"/>
  <c r="I324" i="1" s="1"/>
  <c r="I323" i="1" s="1"/>
  <c r="G731" i="1"/>
  <c r="G730" i="1" s="1"/>
  <c r="G729" i="1" s="1"/>
  <c r="H767" i="1"/>
  <c r="I613" i="1"/>
  <c r="I612" i="1" s="1"/>
  <c r="I611" i="1" s="1"/>
  <c r="H613" i="1"/>
  <c r="H612" i="1" s="1"/>
  <c r="H611" i="1" s="1"/>
  <c r="J767" i="1"/>
  <c r="G613" i="1"/>
  <c r="G612" i="1" s="1"/>
  <c r="G611" i="1" s="1"/>
  <c r="I767" i="1"/>
  <c r="J613" i="1"/>
  <c r="J612" i="1" s="1"/>
  <c r="J611" i="1" s="1"/>
  <c r="G767" i="1"/>
  <c r="I276" i="1"/>
  <c r="I275" i="1" s="1"/>
  <c r="G276" i="1"/>
  <c r="G275" i="1" s="1"/>
  <c r="G326" i="1"/>
  <c r="I308" i="1"/>
  <c r="I307" i="1" s="1"/>
  <c r="I306" i="1" s="1"/>
  <c r="H326" i="1"/>
  <c r="H325" i="1" s="1"/>
  <c r="H324" i="1" s="1"/>
  <c r="H323" i="1" s="1"/>
  <c r="J731" i="1"/>
  <c r="J730" i="1" s="1"/>
  <c r="J729" i="1" s="1"/>
  <c r="J276" i="1"/>
  <c r="J275" i="1" s="1"/>
  <c r="H276" i="1"/>
  <c r="H275" i="1" s="1"/>
  <c r="G468" i="1"/>
  <c r="G467" i="1" s="1"/>
  <c r="G466" i="1" s="1"/>
  <c r="G465" i="1" s="1"/>
  <c r="H468" i="1"/>
  <c r="H467" i="1" s="1"/>
  <c r="H466" i="1" s="1"/>
  <c r="H465" i="1" s="1"/>
  <c r="I468" i="1"/>
  <c r="I467" i="1" s="1"/>
  <c r="I466" i="1" s="1"/>
  <c r="I465" i="1" s="1"/>
  <c r="J468" i="1"/>
  <c r="J467" i="1" s="1"/>
  <c r="J466" i="1" s="1"/>
  <c r="J465" i="1" s="1"/>
  <c r="H179" i="1"/>
  <c r="H178" i="1" s="1"/>
  <c r="H177" i="1" s="1"/>
  <c r="G335" i="1"/>
  <c r="H362" i="1"/>
  <c r="H361" i="1" s="1"/>
  <c r="H360" i="1" s="1"/>
  <c r="H359" i="1" s="1"/>
  <c r="I60" i="1"/>
  <c r="I577" i="1"/>
  <c r="I576" i="1" s="1"/>
  <c r="I575" i="1" s="1"/>
  <c r="I574" i="1" s="1"/>
  <c r="G577" i="1"/>
  <c r="G576" i="1" s="1"/>
  <c r="G575" i="1" s="1"/>
  <c r="G574" i="1" s="1"/>
  <c r="H577" i="1"/>
  <c r="H576" i="1" s="1"/>
  <c r="H575" i="1" s="1"/>
  <c r="H574" i="1" s="1"/>
  <c r="I643" i="1"/>
  <c r="G309" i="1"/>
  <c r="H643" i="1"/>
  <c r="J643" i="1"/>
  <c r="G643" i="1"/>
  <c r="G700" i="1"/>
  <c r="G699" i="1" s="1"/>
  <c r="I700" i="1"/>
  <c r="I699" i="1" s="1"/>
  <c r="H700" i="1"/>
  <c r="H699" i="1" s="1"/>
  <c r="J700" i="1"/>
  <c r="J699" i="1" s="1"/>
  <c r="I110" i="1"/>
  <c r="I109" i="1" s="1"/>
  <c r="I108" i="1" s="1"/>
  <c r="I155" i="1"/>
  <c r="I777" i="1"/>
  <c r="J155" i="1"/>
  <c r="J584" i="1"/>
  <c r="J583" i="1" s="1"/>
  <c r="G602" i="1"/>
  <c r="G601" i="1" s="1"/>
  <c r="G600" i="1" s="1"/>
  <c r="I350" i="1"/>
  <c r="I349" i="1" s="1"/>
  <c r="I348" i="1" s="1"/>
  <c r="J376" i="1"/>
  <c r="J375" i="1" s="1"/>
  <c r="H202" i="1"/>
  <c r="H201" i="1" s="1"/>
  <c r="H200" i="1" s="1"/>
  <c r="H199" i="1" s="1"/>
  <c r="G456" i="1"/>
  <c r="G455" i="1" s="1"/>
  <c r="J416" i="1"/>
  <c r="J415" i="1" s="1"/>
  <c r="J404" i="1" s="1"/>
  <c r="H691" i="1"/>
  <c r="H690" i="1" s="1"/>
  <c r="G153" i="1"/>
  <c r="G152" i="1" s="1"/>
  <c r="J350" i="1"/>
  <c r="J349" i="1" s="1"/>
  <c r="J348" i="1" s="1"/>
  <c r="G632" i="1"/>
  <c r="G350" i="1"/>
  <c r="G349" i="1" s="1"/>
  <c r="G348" i="1" s="1"/>
  <c r="J456" i="1"/>
  <c r="J455" i="1" s="1"/>
  <c r="H813" i="1"/>
  <c r="G416" i="1"/>
  <c r="G415" i="1" s="1"/>
  <c r="G404" i="1" s="1"/>
  <c r="H173" i="1"/>
  <c r="H172" i="1" s="1"/>
  <c r="H171" i="1" s="1"/>
  <c r="J173" i="1"/>
  <c r="J172" i="1" s="1"/>
  <c r="J171" i="1" s="1"/>
  <c r="J170" i="1" s="1"/>
  <c r="H377" i="1"/>
  <c r="H376" i="1" s="1"/>
  <c r="H375" i="1" s="1"/>
  <c r="I202" i="1"/>
  <c r="I201" i="1" s="1"/>
  <c r="I200" i="1" s="1"/>
  <c r="J289" i="1"/>
  <c r="J288" i="1" s="1"/>
  <c r="G377" i="1"/>
  <c r="G376" i="1" s="1"/>
  <c r="G375" i="1" s="1"/>
  <c r="I443" i="1"/>
  <c r="I442" i="1" s="1"/>
  <c r="I729" i="1"/>
  <c r="H777" i="1"/>
  <c r="H456" i="1"/>
  <c r="H455" i="1" s="1"/>
  <c r="H132" i="1"/>
  <c r="J261" i="1"/>
  <c r="H350" i="1"/>
  <c r="H349" i="1" s="1"/>
  <c r="H348" i="1" s="1"/>
  <c r="I456" i="1"/>
  <c r="I455" i="1" s="1"/>
  <c r="H561" i="1"/>
  <c r="H416" i="1"/>
  <c r="H415" i="1" s="1"/>
  <c r="H404" i="1" s="1"/>
  <c r="H750" i="1"/>
  <c r="H749" i="1" s="1"/>
  <c r="I750" i="1"/>
  <c r="I749" i="1" s="1"/>
  <c r="I132" i="1"/>
  <c r="H584" i="1"/>
  <c r="H583" i="1" s="1"/>
  <c r="I666" i="1"/>
  <c r="I665" i="1" s="1"/>
  <c r="I664" i="1" s="1"/>
  <c r="J777" i="1"/>
  <c r="I377" i="1"/>
  <c r="I376" i="1" s="1"/>
  <c r="I375" i="1" s="1"/>
  <c r="I584" i="1"/>
  <c r="I583" i="1" s="1"/>
  <c r="G691" i="1"/>
  <c r="G690" i="1" s="1"/>
  <c r="G777" i="1"/>
  <c r="H15" i="1"/>
  <c r="H14" i="1" s="1"/>
  <c r="H13" i="1" s="1"/>
  <c r="H555" i="1"/>
  <c r="H545" i="1" s="1"/>
  <c r="G584" i="1"/>
  <c r="G583" i="1" s="1"/>
  <c r="G666" i="1"/>
  <c r="G665" i="1" s="1"/>
  <c r="G664" i="1" s="1"/>
  <c r="G750" i="1"/>
  <c r="G749" i="1" s="1"/>
  <c r="I416" i="1"/>
  <c r="I415" i="1" s="1"/>
  <c r="I404" i="1" s="1"/>
  <c r="J750" i="1"/>
  <c r="J749" i="1" s="1"/>
  <c r="H289" i="1"/>
  <c r="H288" i="1" s="1"/>
  <c r="H517" i="1"/>
  <c r="H516" i="1" s="1"/>
  <c r="H533" i="1"/>
  <c r="G561" i="1"/>
  <c r="J739" i="1"/>
  <c r="J738" i="1" s="1"/>
  <c r="H632" i="1"/>
  <c r="H261" i="1"/>
  <c r="H451" i="1"/>
  <c r="H714" i="1"/>
  <c r="H713" i="1" s="1"/>
  <c r="H712" i="1" s="1"/>
  <c r="J533" i="1"/>
  <c r="G787" i="1"/>
  <c r="I691" i="1"/>
  <c r="I690" i="1" s="1"/>
  <c r="I714" i="1"/>
  <c r="I713" i="1" s="1"/>
  <c r="I712" i="1" s="1"/>
  <c r="I813" i="1"/>
  <c r="J25" i="1"/>
  <c r="J24" i="1" s="1"/>
  <c r="J691" i="1"/>
  <c r="J690" i="1" s="1"/>
  <c r="H729" i="1"/>
  <c r="G65" i="1"/>
  <c r="G74" i="1"/>
  <c r="J555" i="1"/>
  <c r="J545" i="1" s="1"/>
  <c r="I561" i="1"/>
  <c r="J561" i="1"/>
  <c r="J632" i="1"/>
  <c r="G714" i="1"/>
  <c r="G713" i="1" s="1"/>
  <c r="G712" i="1" s="1"/>
  <c r="I763" i="1"/>
  <c r="H787" i="1"/>
  <c r="J199" i="1"/>
  <c r="J606" i="1"/>
  <c r="J602" i="1" s="1"/>
  <c r="J601" i="1" s="1"/>
  <c r="J600" i="1" s="1"/>
  <c r="G800" i="1"/>
  <c r="G799" i="1" s="1"/>
  <c r="I220" i="1"/>
  <c r="I219" i="1" s="1"/>
  <c r="I218" i="1" s="1"/>
  <c r="I217" i="1" s="1"/>
  <c r="I216" i="1" s="1"/>
  <c r="G517" i="1"/>
  <c r="G516" i="1" s="1"/>
  <c r="J666" i="1"/>
  <c r="J665" i="1" s="1"/>
  <c r="J664" i="1" s="1"/>
  <c r="J15" i="1"/>
  <c r="J14" i="1" s="1"/>
  <c r="J13" i="1" s="1"/>
  <c r="H65" i="1"/>
  <c r="H74" i="1"/>
  <c r="J74" i="1"/>
  <c r="H148" i="1"/>
  <c r="H147" i="1" s="1"/>
  <c r="H146" i="1" s="1"/>
  <c r="J243" i="1"/>
  <c r="G289" i="1"/>
  <c r="G288" i="1" s="1"/>
  <c r="G451" i="1"/>
  <c r="G533" i="1"/>
  <c r="H606" i="1"/>
  <c r="H602" i="1" s="1"/>
  <c r="H601" i="1" s="1"/>
  <c r="H600" i="1" s="1"/>
  <c r="I787" i="1"/>
  <c r="H307" i="1"/>
  <c r="H306" i="1" s="1"/>
  <c r="J153" i="1"/>
  <c r="J152" i="1" s="1"/>
  <c r="G488" i="1"/>
  <c r="G487" i="1" s="1"/>
  <c r="I632" i="1"/>
  <c r="H739" i="1"/>
  <c r="H738" i="1" s="1"/>
  <c r="H96" i="1"/>
  <c r="H95" i="1" s="1"/>
  <c r="H94" i="1" s="1"/>
  <c r="I153" i="1"/>
  <c r="I152" i="1" s="1"/>
  <c r="J284" i="1"/>
  <c r="J517" i="1"/>
  <c r="J516" i="1" s="1"/>
  <c r="H666" i="1"/>
  <c r="H665" i="1" s="1"/>
  <c r="H664" i="1" s="1"/>
  <c r="J36" i="1"/>
  <c r="H87" i="1"/>
  <c r="I606" i="1"/>
  <c r="I602" i="1" s="1"/>
  <c r="I601" i="1" s="1"/>
  <c r="I600" i="1" s="1"/>
  <c r="J714" i="1"/>
  <c r="J713" i="1" s="1"/>
  <c r="J712" i="1" s="1"/>
  <c r="J813" i="1"/>
  <c r="G816" i="1"/>
  <c r="G815" i="1" s="1"/>
  <c r="G814" i="1" s="1"/>
  <c r="G813" i="1" s="1"/>
  <c r="G132" i="1"/>
  <c r="G131" i="1"/>
  <c r="J265" i="1"/>
  <c r="J787" i="1"/>
  <c r="G209" i="1"/>
  <c r="G208" i="1" s="1"/>
  <c r="G207" i="1" s="1"/>
  <c r="G199" i="1" s="1"/>
  <c r="G538" i="1"/>
  <c r="H25" i="1"/>
  <c r="H24" i="1" s="1"/>
  <c r="J42" i="1"/>
  <c r="I65" i="1"/>
  <c r="I243" i="1"/>
  <c r="G265" i="1"/>
  <c r="H284" i="1"/>
  <c r="I451" i="1"/>
  <c r="G25" i="1"/>
  <c r="G24" i="1" s="1"/>
  <c r="G36" i="1"/>
  <c r="G142" i="1"/>
  <c r="G141" i="1" s="1"/>
  <c r="G140" i="1" s="1"/>
  <c r="G243" i="1"/>
  <c r="G284" i="1"/>
  <c r="J443" i="1"/>
  <c r="J442" i="1" s="1"/>
  <c r="I488" i="1"/>
  <c r="I487" i="1" s="1"/>
  <c r="I533" i="1"/>
  <c r="J538" i="1"/>
  <c r="G555" i="1"/>
  <c r="G545" i="1" s="1"/>
  <c r="H799" i="1"/>
  <c r="J65" i="1"/>
  <c r="G87" i="1"/>
  <c r="I123" i="1"/>
  <c r="I122" i="1" s="1"/>
  <c r="I121" i="1" s="1"/>
  <c r="J148" i="1"/>
  <c r="J147" i="1" s="1"/>
  <c r="J146" i="1" s="1"/>
  <c r="G261" i="1"/>
  <c r="I289" i="1"/>
  <c r="I288" i="1" s="1"/>
  <c r="H488" i="1"/>
  <c r="H487" i="1" s="1"/>
  <c r="G502" i="1"/>
  <c r="G501" i="1" s="1"/>
  <c r="H42" i="1"/>
  <c r="H123" i="1"/>
  <c r="H122" i="1" s="1"/>
  <c r="H121" i="1" s="1"/>
  <c r="I96" i="1"/>
  <c r="I95" i="1" s="1"/>
  <c r="I94" i="1" s="1"/>
  <c r="G42" i="1"/>
  <c r="I87" i="1"/>
  <c r="G123" i="1"/>
  <c r="H153" i="1"/>
  <c r="H152" i="1" s="1"/>
  <c r="J87" i="1"/>
  <c r="J218" i="1"/>
  <c r="J217" i="1" s="1"/>
  <c r="J216" i="1" s="1"/>
  <c r="I261" i="1"/>
  <c r="I555" i="1"/>
  <c r="I545" i="1" s="1"/>
  <c r="J763" i="1"/>
  <c r="H763" i="1"/>
  <c r="H762" i="1" s="1"/>
  <c r="H761" i="1" s="1"/>
  <c r="G173" i="1"/>
  <c r="G172" i="1" s="1"/>
  <c r="G171" i="1" s="1"/>
  <c r="G170" i="1" s="1"/>
  <c r="H218" i="1"/>
  <c r="H217" i="1" s="1"/>
  <c r="H216" i="1" s="1"/>
  <c r="J325" i="1"/>
  <c r="J324" i="1" s="1"/>
  <c r="J323" i="1" s="1"/>
  <c r="J502" i="1"/>
  <c r="J501" i="1" s="1"/>
  <c r="H265" i="1"/>
  <c r="G15" i="1"/>
  <c r="G14" i="1" s="1"/>
  <c r="G13" i="1" s="1"/>
  <c r="H36" i="1"/>
  <c r="J123" i="1"/>
  <c r="J122" i="1" s="1"/>
  <c r="J121" i="1" s="1"/>
  <c r="H243" i="1"/>
  <c r="G443" i="1"/>
  <c r="G442" i="1" s="1"/>
  <c r="J451" i="1"/>
  <c r="H502" i="1"/>
  <c r="H501" i="1" s="1"/>
  <c r="I517" i="1"/>
  <c r="I516" i="1" s="1"/>
  <c r="I538" i="1"/>
  <c r="G763" i="1"/>
  <c r="I25" i="1"/>
  <c r="I24" i="1" s="1"/>
  <c r="I42" i="1"/>
  <c r="J96" i="1"/>
  <c r="J95" i="1" s="1"/>
  <c r="J94" i="1" s="1"/>
  <c r="G148" i="1"/>
  <c r="G147" i="1" s="1"/>
  <c r="G146" i="1" s="1"/>
  <c r="I15" i="1"/>
  <c r="I14" i="1" s="1"/>
  <c r="I13" i="1" s="1"/>
  <c r="I36" i="1"/>
  <c r="I74" i="1"/>
  <c r="H443" i="1"/>
  <c r="H442" i="1" s="1"/>
  <c r="H538" i="1"/>
  <c r="J488" i="1"/>
  <c r="J487" i="1" s="1"/>
  <c r="G739" i="1"/>
  <c r="G738" i="1" s="1"/>
  <c r="I148" i="1"/>
  <c r="I147" i="1" s="1"/>
  <c r="I146" i="1" s="1"/>
  <c r="I173" i="1"/>
  <c r="I172" i="1" s="1"/>
  <c r="I171" i="1" s="1"/>
  <c r="I170" i="1" s="1"/>
  <c r="I265" i="1"/>
  <c r="I502" i="1"/>
  <c r="I501" i="1" s="1"/>
  <c r="G220" i="1"/>
  <c r="G219" i="1" s="1"/>
  <c r="G218" i="1" s="1"/>
  <c r="G217" i="1" s="1"/>
  <c r="G216" i="1" s="1"/>
  <c r="I284" i="1"/>
  <c r="I274" i="1" s="1"/>
  <c r="I799" i="1"/>
  <c r="I739" i="1"/>
  <c r="I738" i="1" s="1"/>
  <c r="G274" i="1" l="1"/>
  <c r="I86" i="1"/>
  <c r="I85" i="1" s="1"/>
  <c r="I79" i="1" s="1"/>
  <c r="J86" i="1"/>
  <c r="J85" i="1" s="1"/>
  <c r="J79" i="1" s="1"/>
  <c r="H86" i="1"/>
  <c r="H85" i="1" s="1"/>
  <c r="H79" i="1" s="1"/>
  <c r="G86" i="1"/>
  <c r="G85" i="1" s="1"/>
  <c r="G79" i="1" s="1"/>
  <c r="J762" i="1"/>
  <c r="J761" i="1" s="1"/>
  <c r="I762" i="1"/>
  <c r="I761" i="1" s="1"/>
  <c r="I199" i="1"/>
  <c r="H170" i="1"/>
  <c r="J274" i="1"/>
  <c r="J273" i="1" s="1"/>
  <c r="G762" i="1"/>
  <c r="G761" i="1" s="1"/>
  <c r="G308" i="1"/>
  <c r="G307" i="1" s="1"/>
  <c r="G306" i="1" s="1"/>
  <c r="G325" i="1"/>
  <c r="G324" i="1" s="1"/>
  <c r="G323" i="1" s="1"/>
  <c r="H274" i="1"/>
  <c r="H273" i="1" s="1"/>
  <c r="I532" i="1"/>
  <c r="I523" i="1" s="1"/>
  <c r="I522" i="1" s="1"/>
  <c r="G532" i="1"/>
  <c r="G523" i="1" s="1"/>
  <c r="G522" i="1" s="1"/>
  <c r="J532" i="1"/>
  <c r="J523" i="1" s="1"/>
  <c r="J522" i="1" s="1"/>
  <c r="H532" i="1"/>
  <c r="H523" i="1" s="1"/>
  <c r="H522" i="1" s="1"/>
  <c r="I242" i="1"/>
  <c r="I236" i="1" s="1"/>
  <c r="I582" i="1"/>
  <c r="I573" i="1" s="1"/>
  <c r="H582" i="1"/>
  <c r="H573" i="1" s="1"/>
  <c r="J582" i="1"/>
  <c r="J573" i="1" s="1"/>
  <c r="G582" i="1"/>
  <c r="G573" i="1" s="1"/>
  <c r="H41" i="1"/>
  <c r="I107" i="1"/>
  <c r="I106" i="1" s="1"/>
  <c r="H242" i="1"/>
  <c r="H236" i="1" s="1"/>
  <c r="H215" i="1" s="1"/>
  <c r="H214" i="1" s="1"/>
  <c r="G560" i="1"/>
  <c r="G559" i="1" s="1"/>
  <c r="G544" i="1" s="1"/>
  <c r="J242" i="1"/>
  <c r="J236" i="1" s="1"/>
  <c r="J215" i="1" s="1"/>
  <c r="J214" i="1" s="1"/>
  <c r="H776" i="1"/>
  <c r="H775" i="1" s="1"/>
  <c r="H760" i="1" s="1"/>
  <c r="H759" i="1" s="1"/>
  <c r="H560" i="1"/>
  <c r="H559" i="1" s="1"/>
  <c r="H544" i="1" s="1"/>
  <c r="G728" i="1"/>
  <c r="G727" i="1" s="1"/>
  <c r="G726" i="1" s="1"/>
  <c r="I305" i="1"/>
  <c r="I441" i="1"/>
  <c r="I440" i="1" s="1"/>
  <c r="G776" i="1"/>
  <c r="G775" i="1" s="1"/>
  <c r="H631" i="1"/>
  <c r="I728" i="1"/>
  <c r="I727" i="1" s="1"/>
  <c r="I726" i="1" s="1"/>
  <c r="J41" i="1"/>
  <c r="H689" i="1"/>
  <c r="H441" i="1"/>
  <c r="H440" i="1" s="1"/>
  <c r="J560" i="1"/>
  <c r="J559" i="1" s="1"/>
  <c r="J544" i="1" s="1"/>
  <c r="G631" i="1"/>
  <c r="J776" i="1"/>
  <c r="J775" i="1" s="1"/>
  <c r="J760" i="1" s="1"/>
  <c r="J759" i="1" s="1"/>
  <c r="J689" i="1"/>
  <c r="I139" i="1"/>
  <c r="J139" i="1"/>
  <c r="G242" i="1"/>
  <c r="G236" i="1" s="1"/>
  <c r="G215" i="1" s="1"/>
  <c r="G214" i="1" s="1"/>
  <c r="G486" i="1"/>
  <c r="G485" i="1" s="1"/>
  <c r="J23" i="1"/>
  <c r="G689" i="1"/>
  <c r="I560" i="1"/>
  <c r="I559" i="1" s="1"/>
  <c r="I544" i="1" s="1"/>
  <c r="H139" i="1"/>
  <c r="H64" i="1"/>
  <c r="J728" i="1"/>
  <c r="J727" i="1" s="1"/>
  <c r="J726" i="1" s="1"/>
  <c r="J631" i="1"/>
  <c r="I689" i="1"/>
  <c r="I273" i="1"/>
  <c r="I23" i="1"/>
  <c r="G41" i="1"/>
  <c r="G139" i="1"/>
  <c r="G122" i="1"/>
  <c r="G121" i="1" s="1"/>
  <c r="G106" i="1" s="1"/>
  <c r="G273" i="1"/>
  <c r="G441" i="1"/>
  <c r="G440" i="1" s="1"/>
  <c r="H106" i="1"/>
  <c r="G64" i="1"/>
  <c r="I64" i="1"/>
  <c r="I631" i="1"/>
  <c r="J64" i="1"/>
  <c r="H728" i="1"/>
  <c r="H727" i="1" s="1"/>
  <c r="H726" i="1" s="1"/>
  <c r="H305" i="1"/>
  <c r="J305" i="1"/>
  <c r="I776" i="1"/>
  <c r="J441" i="1"/>
  <c r="J440" i="1" s="1"/>
  <c r="H486" i="1"/>
  <c r="H485" i="1" s="1"/>
  <c r="I486" i="1"/>
  <c r="I485" i="1" s="1"/>
  <c r="G23" i="1"/>
  <c r="H23" i="1"/>
  <c r="I41" i="1"/>
  <c r="I40" i="1" s="1"/>
  <c r="J486" i="1"/>
  <c r="J485" i="1" s="1"/>
  <c r="J106" i="1"/>
  <c r="I12" i="1" l="1"/>
  <c r="G40" i="1"/>
  <c r="G12" i="1" s="1"/>
  <c r="G11" i="1" s="1"/>
  <c r="J40" i="1"/>
  <c r="J12" i="1" s="1"/>
  <c r="J11" i="1" s="1"/>
  <c r="H40" i="1"/>
  <c r="G760" i="1"/>
  <c r="G759" i="1" s="1"/>
  <c r="G305" i="1"/>
  <c r="G272" i="1" s="1"/>
  <c r="J484" i="1"/>
  <c r="J439" i="1" s="1"/>
  <c r="I215" i="1"/>
  <c r="I214" i="1" s="1"/>
  <c r="J630" i="1"/>
  <c r="J599" i="1" s="1"/>
  <c r="J543" i="1" s="1"/>
  <c r="I630" i="1"/>
  <c r="I599" i="1" s="1"/>
  <c r="I543" i="1" s="1"/>
  <c r="G630" i="1"/>
  <c r="G599" i="1" s="1"/>
  <c r="G543" i="1" s="1"/>
  <c r="H630" i="1"/>
  <c r="H599" i="1" s="1"/>
  <c r="H543" i="1" s="1"/>
  <c r="G688" i="1"/>
  <c r="G687" i="1" s="1"/>
  <c r="H688" i="1"/>
  <c r="H687" i="1" s="1"/>
  <c r="I688" i="1"/>
  <c r="I687" i="1" s="1"/>
  <c r="J688" i="1"/>
  <c r="J687" i="1" s="1"/>
  <c r="I272" i="1"/>
  <c r="G484" i="1"/>
  <c r="G439" i="1" s="1"/>
  <c r="I11" i="1"/>
  <c r="H484" i="1"/>
  <c r="H439" i="1" s="1"/>
  <c r="I775" i="1"/>
  <c r="I760" i="1" s="1"/>
  <c r="I759" i="1" s="1"/>
  <c r="H272" i="1"/>
  <c r="I484" i="1"/>
  <c r="I439" i="1" s="1"/>
  <c r="J272" i="1"/>
  <c r="H12" i="1" l="1"/>
  <c r="H11" i="1" s="1"/>
  <c r="H836" i="1" s="1"/>
  <c r="I836" i="1"/>
  <c r="G836" i="1"/>
  <c r="J836" i="1"/>
</calcChain>
</file>

<file path=xl/sharedStrings.xml><?xml version="1.0" encoding="utf-8"?>
<sst xmlns="http://schemas.openxmlformats.org/spreadsheetml/2006/main" count="3671" uniqueCount="626">
  <si>
    <t>Приложение № 9.1</t>
  </si>
  <si>
    <t>к решению Совета депутатов</t>
  </si>
  <si>
    <t>"О бюджете муниципального образования ЗАТО г. Североморск на 2018 год и на плановый период 2019 и 2010 годов"</t>
  </si>
  <si>
    <t>от _________________________ № ______</t>
  </si>
  <si>
    <t/>
  </si>
  <si>
    <t>Ведомственная структура расходов  бюджета ЗАТО г. Североморск на плановый период 2019 и 2020  годов</t>
  </si>
  <si>
    <t>Наименование</t>
  </si>
  <si>
    <t>Глава</t>
  </si>
  <si>
    <t>Раздел</t>
  </si>
  <si>
    <t>Подраздел</t>
  </si>
  <si>
    <t>Целевая статья</t>
  </si>
  <si>
    <t>Вид расхода</t>
  </si>
  <si>
    <t>2019 год</t>
  </si>
  <si>
    <t>2020 год</t>
  </si>
  <si>
    <t>Сумма</t>
  </si>
  <si>
    <t>в том числе за счет средств бюджетов других уровней</t>
  </si>
  <si>
    <t>Администрация ЗАТО г. Североморск</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</si>
  <si>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</si>
  <si>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</si>
  <si>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</si>
  <si>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</si>
  <si>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</si>
  <si>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9000000000</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</si>
  <si>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</si>
  <si>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</si>
  <si>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</si>
  <si>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</si>
  <si>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</si>
  <si>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главы муниципального образования</t>
  </si>
  <si>
    <t>9020001030</t>
  </si>
  <si>
    <t>Закупка товаров, работ и услуг для государственных (муниципальных) нужд</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</si>
  <si>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</si>
  <si>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9020013060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</si>
  <si>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</si>
  <si>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</si>
  <si>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 xml:space="preserve">Муниципальная программа 3. "Развитие муниципального управления и гражданского общества в ЗАТО г. Североморск" </t>
  </si>
  <si>
    <t>0300000000</t>
  </si>
  <si>
    <t xml:space="preserve">Подпрограмма 3.  "Развитие муниципальной службы в муниципальном образовании ЗАТО г. Североморск" </t>
  </si>
  <si>
    <t>0330000000</t>
  </si>
  <si>
    <t>Основное мероприятие 1.  "Формирование квалифицированного кадрового состава на муниципальной службе ЗАТО г. Североморск"</t>
  </si>
  <si>
    <t>0330100000</t>
  </si>
  <si>
    <t>Расходы на обеспечение органов местного самоуправления</t>
  </si>
  <si>
    <t>0330106030</t>
  </si>
  <si>
    <t xml:space="preserve">Основное мероприятие 2.  "Представление интересов и прав муниципального образования ЗАТО г. Североморск" </t>
  </si>
  <si>
    <t>0330200000</t>
  </si>
  <si>
    <t>0330206030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</si>
  <si>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</si>
  <si>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</si>
  <si>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</si>
  <si>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 xml:space="preserve">Расходы на выплаты по оплате труда работников  органов местного самоуправления </t>
  </si>
  <si>
    <t>9020006010</t>
  </si>
  <si>
    <t>Расходы на обеспечение функций органов местного самоуправления</t>
  </si>
  <si>
    <t>Иные бюджетные ассигнования</t>
  </si>
  <si>
    <t>05</t>
  </si>
  <si>
    <t>Другие общегосударственные вопросы</t>
  </si>
  <si>
    <t>13</t>
  </si>
  <si>
    <t>Муниципальная программа 1.  "Улучшение качества и безопасности жизни населения "</t>
  </si>
  <si>
    <t>0100000000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</si>
  <si>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</si>
  <si>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</si>
  <si>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</si>
  <si>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</si>
  <si>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</si>
  <si>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</si>
  <si>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Социальное обеспечение и иные выплаты населению</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</si>
  <si>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</si>
  <si>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</si>
  <si>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</si>
  <si>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</si>
  <si>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</si>
  <si>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</si>
  <si>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</si>
  <si>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</si>
  <si>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</si>
  <si>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4. " Развитие официальных Интернет-ресурсов органов местного самоуправления ЗАТО г. Североморск в сети Интернет"</t>
  </si>
  <si>
    <t>0320400000</t>
  </si>
  <si>
    <t>03204М2400</t>
  </si>
  <si>
    <t>Основное мероприятие 5.  "Обеспечение автоматизации бюджетного процесса, в том числе  с использованием WEB- технологии "</t>
  </si>
  <si>
    <t>0320500000</t>
  </si>
  <si>
    <t>03205М2400</t>
  </si>
  <si>
    <t>Прочие направления расходов муниципальной программы</t>
  </si>
  <si>
    <t>03303М2990</t>
  </si>
  <si>
    <t xml:space="preserve">Подпрограмма 4.  "Поддержка общественных объединений и организаций в ЗАТО г. Североморск" </t>
  </si>
  <si>
    <t>0340000000</t>
  </si>
  <si>
    <t>Основное мероприятие 1. Поддержка общественных объединений и организаций в ЗАТО г. Североморск</t>
  </si>
  <si>
    <t>0340100000</t>
  </si>
  <si>
    <t>Прочие направления расходов муниципальных программ</t>
  </si>
  <si>
    <t>Финансовая поддержка социально - ориентированных некоммерческих организаций (на конкурсной основе)</t>
  </si>
  <si>
    <t>03401М6060</t>
  </si>
  <si>
    <t>Предоставление субсидий бюджетным, автономным учреждениям и иным некоммерческим организациям</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</si>
  <si>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</si>
  <si>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</si>
  <si>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Реализация Закона Мурманской области "Об административных комиссиях"</t>
  </si>
  <si>
    <t>9020075550</t>
  </si>
  <si>
    <t>Расходы на оплату единовременных, вступительных, организационных, членских взносов и сборов</t>
  </si>
  <si>
    <t>90200М9160</t>
  </si>
  <si>
    <t>Расходы, связанные с организацией и проведением общегородских мероприятий</t>
  </si>
  <si>
    <t>90200М9170</t>
  </si>
  <si>
    <t xml:space="preserve">Непрограммная деятельность муниципальных бюджетных и автономных учреждений </t>
  </si>
  <si>
    <t>9050000000</t>
  </si>
  <si>
    <t>9050013060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</si>
  <si>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(МБУ "Административно - хозяйственное и транспортное обслуживание")</t>
  </si>
  <si>
    <t>90500М0150</t>
  </si>
  <si>
    <t>Национальная безопасность и правоохранительная деятельность</t>
  </si>
  <si>
    <t>03</t>
  </si>
  <si>
    <t>Органы юстиции</t>
  </si>
  <si>
    <t>Субвенции бюджетам муниципальных образований на государственную регистрацию актов гражданского состояния</t>
  </si>
  <si>
    <t>Защита населения и территории от чрезвычайных ситуаций природного и техногенного характера, гражданская оборона</t>
  </si>
  <si>
    <t>09</t>
  </si>
  <si>
    <t xml:space="preserve">Непрограммная деятельность муниципальных казенных учреждений </t>
  </si>
  <si>
    <t>9040000000</t>
  </si>
  <si>
    <t>701</t>
  </si>
  <si>
    <t>9040013060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</si>
  <si>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(CМКУ "Единая дежурно-диспетчерская служба")</t>
  </si>
  <si>
    <t>90400М0020</t>
  </si>
  <si>
    <t>Другие вопросы в области национальной безопасности и правоохранительной деятельности</t>
  </si>
  <si>
    <t>14</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</si>
  <si>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</si>
  <si>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</si>
  <si>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</si>
  <si>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</si>
  <si>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</si>
  <si>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Основное мероприятие 2. Обеспечение информирования и оповещения населения об опасностях</t>
  </si>
  <si>
    <t>0160200000</t>
  </si>
  <si>
    <t>01602М2990</t>
  </si>
  <si>
    <t>Основное мероприятие 4. Повышение роли населения в обеспеечнии охраны общественного порядка</t>
  </si>
  <si>
    <t>0160400000</t>
  </si>
  <si>
    <t>Мероприятия, связанные с поощрением наиболее отлтчившихся граждан, принимавших наиболее активное участие в охране общественного порядка</t>
  </si>
  <si>
    <t>01604М2320</t>
  </si>
  <si>
    <t>Национальная экономика</t>
  </si>
  <si>
    <t>Связь и информатика</t>
  </si>
  <si>
    <t>10</t>
  </si>
  <si>
    <t>Муниципальная программа 3. "Развитие муниципального управления и гражданского общества в ЗАТО г. Североморск"</t>
  </si>
  <si>
    <t>Подпрограмма 2.  "Развитие информационного общества, создание системы "Электронный муниципалитет" в ЗАТО г. Североморск "</t>
  </si>
  <si>
    <t>Основное мероприятие 3. Развитие инфокоммуникационных компонентов органов местного самоуправления ЗАТО г. Североморск</t>
  </si>
  <si>
    <t>0320300000</t>
  </si>
  <si>
    <t>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</si>
  <si>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0320370570</t>
  </si>
  <si>
    <t>Софинансирование к субсидии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</si>
  <si>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03203S0570</t>
  </si>
  <si>
    <t>600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</si>
  <si>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(МБУ "Многофункциональный центр предоставления государственных и муниципальных услуг в ЗАТО г. Североморск")</t>
  </si>
  <si>
    <t>90500М0040</t>
  </si>
  <si>
    <t>Капитальные вложения в объекты недвижимого имущества государственной (муниципальной) собственности</t>
  </si>
  <si>
    <t>400</t>
  </si>
  <si>
    <t>Другие вопросы в области национальной экономики</t>
  </si>
  <si>
    <t>12</t>
  </si>
  <si>
    <t xml:space="preserve">Муниципальная программа 2.  "Развитие конкурентоспособной экономики"  </t>
  </si>
  <si>
    <t>0200000000</t>
  </si>
  <si>
    <t xml:space="preserve">Подпрограмма 1.  "Развитие малого и среднего предпринимательства, стимулирование инвестиционной деятельности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</si>
  <si>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</si>
  <si>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</si>
  <si>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</si>
  <si>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</si>
  <si>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</si>
  <si>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</si>
  <si>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02102М2990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</si>
  <si>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</si>
  <si>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</si>
  <si>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</si>
  <si>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</si>
  <si>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</si>
  <si>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</si>
  <si>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</si>
  <si>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Образование</t>
  </si>
  <si>
    <t>07</t>
  </si>
  <si>
    <t>Дошкольное образование</t>
  </si>
  <si>
    <t xml:space="preserve">Муниципальная программа 5. "Развитие образования ЗАТО г. Североморск" </t>
  </si>
  <si>
    <t>0500000000</t>
  </si>
  <si>
    <t xml:space="preserve">Подпрограмма 1. "Развитие дошкольного, общего и дополнительного образования детей" </t>
  </si>
  <si>
    <t>0510000000</t>
  </si>
  <si>
    <t>Основное мероприятие 4. "Строительство, реконструкция и капитальный ремонт организаций образования"</t>
  </si>
  <si>
    <t>0510400000</t>
  </si>
  <si>
    <t>Субсидия на софинансирование капитальных вложений в объекты муниципальной собственности</t>
  </si>
  <si>
    <t>0510474000</t>
  </si>
  <si>
    <t>Общее образование</t>
  </si>
  <si>
    <t>Cубсидии бюджетам на реализацию мероприятий по содействию созданию в субъектах Российской Федерации новых мест в общеобразовательных организациях</t>
  </si>
  <si>
    <t>05104R5200</t>
  </si>
  <si>
    <t>Молодежная политика и оздоровление детей</t>
  </si>
  <si>
    <t>Муниципальная программа 1. "Улучшение качества и безопасности жизни населения "</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</si>
  <si>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</si>
  <si>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</si>
  <si>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</si>
  <si>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</si>
  <si>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01101М2990</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</si>
  <si>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</si>
  <si>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</si>
  <si>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</si>
  <si>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</si>
  <si>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</si>
  <si>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Культура и кинематография</t>
  </si>
  <si>
    <t>08</t>
  </si>
  <si>
    <t>Другие вопросы в области культуры и кинематографии</t>
  </si>
  <si>
    <t xml:space="preserve">Муниципальная программа 6.  "Культура ЗАТО г. Североморск" </t>
  </si>
  <si>
    <t>0600000000</t>
  </si>
  <si>
    <t xml:space="preserve">Подпрограмма 5.  "Сохранение, использование, популяризация и охрана объектов культурного наследия (памятников истории и культуры) ЗАТО г. Североморск" </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</si>
  <si>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</si>
  <si>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</si>
  <si>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</si>
  <si>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</si>
  <si>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Социальная политика</t>
  </si>
  <si>
    <t>Пенсионное обеспечение</t>
  </si>
  <si>
    <t>Доплата к пенсиям муниципальных служащих</t>
  </si>
  <si>
    <t>01401М8900</t>
  </si>
  <si>
    <t>Социальное обеспечение населения</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</si>
  <si>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</si>
  <si>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</si>
  <si>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</si>
  <si>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</si>
  <si>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Охрана семьи и детства</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</si>
  <si>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</si>
  <si>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</si>
  <si>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</si>
  <si>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</si>
  <si>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Другие вопросы в области социальной политики</t>
  </si>
  <si>
    <t>06</t>
  </si>
  <si>
    <t xml:space="preserve">Подпрограмма 5. "Доступная среда в ЗАТО г. Североморск" </t>
  </si>
  <si>
    <t>0150000000</t>
  </si>
  <si>
    <t>Физическая культура и спорт</t>
  </si>
  <si>
    <t>11</t>
  </si>
  <si>
    <t>Другие вопросы в области физической культуры и спорта</t>
  </si>
  <si>
    <t xml:space="preserve">Подпрограмма 2. "Развитие физической культуры и спорта и формирования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</si>
  <si>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</si>
  <si>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</si>
  <si>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</si>
  <si>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</si>
  <si>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Средства массовой информации</t>
  </si>
  <si>
    <t>Телевидение и радиовещание</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</si>
  <si>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(средства массовой информации)</t>
  </si>
  <si>
    <t>90500М0170</t>
  </si>
  <si>
    <t>Периодическая печать и издательства</t>
  </si>
  <si>
    <t>Управление финансов администрации ЗАТО г. Североморск</t>
  </si>
  <si>
    <t>703</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</si>
  <si>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</si>
  <si>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</si>
  <si>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</si>
  <si>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</si>
  <si>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</si>
  <si>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</si>
  <si>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</si>
  <si>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Резервные фонды</t>
  </si>
  <si>
    <t>Резервный фонд Администрации ЗАТО г. Североморск</t>
  </si>
  <si>
    <t>90200М9130</t>
  </si>
  <si>
    <t xml:space="preserve">Муниципальная программа 3.  "Развитие муниципального управления и гражданского общества в ЗАТО г. Североморск" </t>
  </si>
  <si>
    <t xml:space="preserve">Подпрограмма 3.  "Развитие муниципальной службы и повышение эффективности муниципального управления в ЗАТО г. Североморск" </t>
  </si>
  <si>
    <t>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</si>
  <si>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</si>
  <si>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Обслуживание государственного и муниципального долга</t>
  </si>
  <si>
    <t>Обслуживание государственного внутреннего и муниципального долга</t>
  </si>
  <si>
    <t>Основное мероприятие 2. "Управление муниципальным долгом"</t>
  </si>
  <si>
    <t>0710200000</t>
  </si>
  <si>
    <t>Процентные платежи по муниципальному долгу ЗАТО г. Североморск</t>
  </si>
  <si>
    <t>07102М9140</t>
  </si>
  <si>
    <t>Обслуживание государственного (муниципального ) долга</t>
  </si>
  <si>
    <t>Управление образования администрации ЗАТО г. Североморск</t>
  </si>
  <si>
    <t>707</t>
  </si>
  <si>
    <t>Подпрограмма 3.  "Развитие муниципальной службы в муниципальном образовании ЗАТО г. Североморск"</t>
  </si>
  <si>
    <t>Транспорт</t>
  </si>
  <si>
    <t>Муниципальная программа 1. "Улучшение качества и безопасности жизни населения"</t>
  </si>
  <si>
    <t>Подпрограмма 7. "Транспортная инфраструктура ЗАТО г. Североморск""</t>
  </si>
  <si>
    <t>0170000000</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</si>
  <si>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</si>
  <si>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</si>
  <si>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</si>
  <si>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0170276600</t>
  </si>
  <si>
    <t>Основное мероприятие 1. Обеспечение предоставления услуг в сфере дошкольного, общего и дополнительного образования</t>
  </si>
  <si>
    <t>0510100000</t>
  </si>
  <si>
    <t>0510113060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</si>
  <si>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</si>
  <si>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0510171100</t>
  </si>
  <si>
    <t>Субвенция на реализацию Закона Мурманской области "О региональных нормативах финансового обеспечения образовательной деятельности муниципальных дошкольных образовательных организаций"</t>
  </si>
  <si>
    <t>0510175380</t>
  </si>
  <si>
    <t>Расходы  местного бюджета на осуществление полномочий по предметам совместного ведения в части  предоставления субсидий муниципальным бюджетным и автономным учреждениям   (дошкольные учреждения)</t>
  </si>
  <si>
    <t>05101М0050</t>
  </si>
  <si>
    <t>Софинансирование за счет средств местного бюджета к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</si>
  <si>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</si>
  <si>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</si>
  <si>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</si>
  <si>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Развитие кадрового потенциала системы дошкольного, общего и дополнительного образования</t>
  </si>
  <si>
    <t>05102М1700</t>
  </si>
  <si>
    <t xml:space="preserve">Муниципальная программа 5.  "Развитие образования ЗАТО г. Североморск" </t>
  </si>
  <si>
    <t>Подпрограмма 1. "Развитие дошкольного, общего и дополнительного образования детей"</t>
  </si>
  <si>
    <t>Субвенция на реализацию Закона Мурманской области "О региональных нормативах финансового обеспечения образовательной деятельности в Мурманской области", в том числе на введение ФГОС начального общего, основного общего и среднего общего образования</t>
  </si>
  <si>
    <t>0510175310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</si>
  <si>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(школы)</t>
  </si>
  <si>
    <t>05101М0060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</si>
  <si>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(учреждения дополнительного образования)</t>
  </si>
  <si>
    <t>05101М0080</t>
  </si>
  <si>
    <t>Организация и проведение итоговой аттестации</t>
  </si>
  <si>
    <t>05101М1200</t>
  </si>
  <si>
    <t>Реализация образовательных программ с применением дистанционных образовательных технологий</t>
  </si>
  <si>
    <t>05102М1270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</si>
  <si>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</si>
  <si>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</si>
  <si>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</si>
  <si>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</si>
  <si>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</si>
  <si>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</si>
  <si>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</si>
  <si>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</si>
  <si>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</si>
  <si>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</si>
  <si>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Дополнительное образование детей</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</si>
  <si>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</si>
  <si>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</si>
  <si>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</si>
  <si>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</si>
  <si>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</si>
  <si>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</si>
  <si>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</si>
  <si>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</si>
  <si>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</si>
  <si>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</si>
  <si>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</si>
  <si>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</si>
  <si>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Отдых и оздоровление детей за пределами Мурманской области</t>
  </si>
  <si>
    <t>05401М2240</t>
  </si>
  <si>
    <t>Софинансирование за счет местного бюджета к субсидии на организацию отдыха детей  Мурманской области в муниципальных образовательных учреждениях</t>
  </si>
  <si>
    <t>05401S1070</t>
  </si>
  <si>
    <t>Другие вопросы в области образования</t>
  </si>
  <si>
    <t>Муниципальная программа 5. "Развитие образования ЗАТО г. Североморск"</t>
  </si>
  <si>
    <t>Выплаты стипендий и премий одаренным детям и учащейся молодежи ЗАТО г. Североморск, добившихся высоких результатов</t>
  </si>
  <si>
    <t>05102М1100</t>
  </si>
  <si>
    <t>Организация и обеспечение деятельности территориальной психолого-медикопедагогической комиссии</t>
  </si>
  <si>
    <t>05102М1210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</si>
  <si>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</si>
  <si>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</si>
  <si>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</si>
  <si>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</si>
  <si>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Организация и проведения аттестационной экспертизы руководящих работников образовательных организаций</t>
  </si>
  <si>
    <t>05102М1710</t>
  </si>
  <si>
    <t>200</t>
  </si>
  <si>
    <t>Основное мероприятие 3. Обеспечение реализации мероприятий программы и прочие мероприятия в области образования</t>
  </si>
  <si>
    <t>0510300000</t>
  </si>
  <si>
    <t>0510313060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</si>
  <si>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(централизованная бухгалтерия)</t>
  </si>
  <si>
    <t>05103М0090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</si>
  <si>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(контора хозяйственно-эксплуатационного обслуживания)</t>
  </si>
  <si>
    <t>05103М0100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</si>
  <si>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(информационно-методический центр)</t>
  </si>
  <si>
    <t>05103М0110</t>
  </si>
  <si>
    <t>0520113060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</si>
  <si>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(МАУ "Центр здорового питания")</t>
  </si>
  <si>
    <t>05201М0180</t>
  </si>
  <si>
    <t xml:space="preserve">Подпрограмма 3. "Североморск - город без сирот" </t>
  </si>
  <si>
    <t>0530000000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</si>
  <si>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</si>
  <si>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</si>
  <si>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</si>
  <si>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</si>
  <si>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</si>
  <si>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</si>
  <si>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</si>
  <si>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</si>
  <si>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</si>
  <si>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</si>
  <si>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</si>
  <si>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</si>
  <si>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Подпрограмма 3. "Североморск - город без сирот"</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</si>
  <si>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</si>
  <si>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</si>
  <si>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</si>
  <si>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</si>
  <si>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</si>
  <si>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</si>
  <si>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</si>
  <si>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</si>
  <si>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Подпрограмма 5.  "Доступная среда в ЗАТО г. Североморск"</t>
  </si>
  <si>
    <t>Основное мероприятие 2. Улучшение доступности среды жизнедеятельности</t>
  </si>
  <si>
    <t>0150200000</t>
  </si>
  <si>
    <t>01502М2990</t>
  </si>
  <si>
    <t>Управление культуры и международных связей администрации ЗАТО г. Североморск</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</si>
  <si>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</si>
  <si>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Муниципальная программа 6. "Культура ЗАТО г. Североморск"</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</si>
  <si>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</si>
  <si>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</si>
  <si>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</si>
  <si>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</si>
  <si>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</si>
  <si>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0610171100</t>
  </si>
  <si>
    <t>06101М0080</t>
  </si>
  <si>
    <t>06101S1100</t>
  </si>
  <si>
    <t xml:space="preserve">Приобретение основных средств для оснащения  муниципальных учреждений </t>
  </si>
  <si>
    <t>709</t>
  </si>
  <si>
    <t xml:space="preserve">Муниципальная программа 6. "Культура ЗАТО г. Североморск" </t>
  </si>
  <si>
    <t xml:space="preserve">Подпрограмма 1.  "Совершенствование предоставления дополнительного образования детям в сфере культуры" </t>
  </si>
  <si>
    <t>06101М1100</t>
  </si>
  <si>
    <t>Культура</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</si>
  <si>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</si>
  <si>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</si>
  <si>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</si>
  <si>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</si>
  <si>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</si>
  <si>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0620171100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</si>
  <si>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(библиотеки)</t>
  </si>
  <si>
    <t>06201М0130</t>
  </si>
  <si>
    <t>Софинансирование расходов областного бюджета на поддержку отрасли культуры</t>
  </si>
  <si>
    <t>06201L5190</t>
  </si>
  <si>
    <t>Расходы областного бюджета на поддержку отрасли культуры</t>
  </si>
  <si>
    <t>06201R5190</t>
  </si>
  <si>
    <t>06201S1100</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</si>
  <si>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</si>
  <si>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</si>
  <si>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</si>
  <si>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</si>
  <si>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</si>
  <si>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</si>
  <si>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(дворцы)</t>
  </si>
  <si>
    <t>06301М0120</t>
  </si>
  <si>
    <t>06301М1050</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</si>
  <si>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</si>
  <si>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</si>
  <si>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</si>
  <si>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06302М1010</t>
  </si>
  <si>
    <t>Подпрограмма 4. "Совершенствование музейного обслуживания граждан"</t>
  </si>
  <si>
    <t>0640000000</t>
  </si>
  <si>
    <t>Основное мероприятие 1. "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</si>
  <si>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</si>
  <si>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</si>
  <si>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(музеи)</t>
  </si>
  <si>
    <t>06401М0140</t>
  </si>
  <si>
    <t xml:space="preserve">Подпрограмма 3. "Совершенствование организации досуга и развитие творческих способностей граждан" </t>
  </si>
  <si>
    <t>06301М1100</t>
  </si>
  <si>
    <t>06401М1100</t>
  </si>
  <si>
    <t xml:space="preserve">Подпрограмма 6.  "Финансовое обеспечение деятельности муниципальных учреждений, подведомственных Управлению культуры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</si>
  <si>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</si>
  <si>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</si>
  <si>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</si>
  <si>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</si>
  <si>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06601М0090</t>
  </si>
  <si>
    <t>Основное мероприятие 3. Информационно-методическая и хозяйственная деятельность</t>
  </si>
  <si>
    <t>0660300000</t>
  </si>
  <si>
    <t>0660313060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</si>
  <si>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(МБУ "Центр социо-культурных технологий")</t>
  </si>
  <si>
    <t>06603М0190</t>
  </si>
  <si>
    <t>Комитет по развитию городского хозяйства администрации ЗАТО г. Североморск</t>
  </si>
  <si>
    <t>731</t>
  </si>
  <si>
    <t>Сельское хозяйство и рыболовство</t>
  </si>
  <si>
    <t xml:space="preserve">Муниципальная программа 4. "Обеспечение комфортной городской среды в ЗАТО г. Североморск" </t>
  </si>
  <si>
    <t>0400000000</t>
  </si>
  <si>
    <t>Подпрограмма 6.  "Осуществление прочих мероприятий по благоустройству в ЗАТО г. Североморск"</t>
  </si>
  <si>
    <t>0460000000</t>
  </si>
  <si>
    <t>Основное мероприятие 2. Мероприятия, связанные с отловом, транспортировкой и  временным содержанием безнадзорных животных</t>
  </si>
  <si>
    <t>0460200000</t>
  </si>
  <si>
    <t>Отлов и содержание безнадзорных животных (субвенция бюджетам муниципальных образований)</t>
  </si>
  <si>
    <t>0460275590</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</si>
  <si>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</si>
  <si>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</si>
  <si>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800</t>
  </si>
  <si>
    <t>Дорожное хозяйство (дорожные фонды)</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</si>
  <si>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</si>
  <si>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 xml:space="preserve">Муниципальная программа4.  "Обеспечение комфортной городской среды в ЗАТО г. Североморск" </t>
  </si>
  <si>
    <t xml:space="preserve">Подпрограмма 1. "Автомобильные дороги и проезды ЗАТО г. Североморск" </t>
  </si>
  <si>
    <t>0410000000</t>
  </si>
  <si>
    <t>Основное мероприятие 1. "Ремонт, капитальный ремонт, реконструкция и содержание дворовых территорий многоквартирных домов и проездов к ним"</t>
  </si>
  <si>
    <t>0410100000</t>
  </si>
  <si>
    <t>Ремонт дворовых территорий многоквартирных домов и проездов к ним</t>
  </si>
  <si>
    <t>04101М2520</t>
  </si>
  <si>
    <t>Основное мероприятие 2. Капитальный ремонт, ремонт и содержание автомобильных дорог общего пользования ЗАТО г. Североморск</t>
  </si>
  <si>
    <t>0410200000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</si>
  <si>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</si>
  <si>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</si>
  <si>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</si>
  <si>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</si>
  <si>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Восстановление функционирования автомобильных дорог общего пользования местного значения и защитных и искусственных дорожных сооружений</t>
  </si>
  <si>
    <t>04102М2580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</si>
  <si>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</si>
  <si>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</si>
  <si>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0900100000</t>
  </si>
  <si>
    <t>09001М2990</t>
  </si>
  <si>
    <t>Жилищно-коммунальное хозяйство</t>
  </si>
  <si>
    <t>Жилищное хозяйство</t>
  </si>
  <si>
    <t xml:space="preserve">Муниципальная программа 4.  "Обеспечение комфортной городской среды в ЗАТО г. Североморск" </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</si>
  <si>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</si>
  <si>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</si>
  <si>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</si>
  <si>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</si>
  <si>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Мероприятия, связанные с капитальным ремонтом муниципальных жилых помещений</t>
  </si>
  <si>
    <t>04501М2660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</si>
  <si>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</si>
  <si>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</si>
  <si>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</si>
  <si>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</si>
  <si>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Обеспечение сохранности пустующего муниципального жилищного фонда</t>
  </si>
  <si>
    <t>04502М2690</t>
  </si>
  <si>
    <t>Коммунальное хозяйство</t>
  </si>
  <si>
    <t>Муниципальная программа 4.  "Обеспечение комфортной городской среды в ЗАТО г. Североморск"</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</si>
  <si>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</si>
  <si>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</si>
  <si>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</si>
  <si>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</si>
  <si>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Возмещение нанимателям муниципальных жилых помещений расходов по установке индивидуальных приборов учета энергоресурсов</t>
  </si>
  <si>
    <t>04301М2640</t>
  </si>
  <si>
    <t>300</t>
  </si>
  <si>
    <t>04301М2990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</si>
  <si>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</si>
  <si>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</si>
  <si>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04302М2990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</si>
  <si>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</si>
  <si>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</si>
  <si>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</si>
  <si>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</si>
  <si>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04401М2990</t>
  </si>
  <si>
    <t>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</si>
  <si>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90200М9520</t>
  </si>
  <si>
    <t>Благоустройство</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</si>
  <si>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</si>
  <si>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</si>
  <si>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</si>
  <si>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</si>
  <si>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</si>
  <si>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</si>
  <si>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</si>
  <si>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</si>
  <si>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</si>
  <si>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</si>
  <si>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</si>
  <si>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</si>
  <si>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04202М2990</t>
  </si>
  <si>
    <t xml:space="preserve">Подпрограмма 6.  "Осуществление прочих мероприятий по благоустройству в ЗАТО г. Североморск" </t>
  </si>
  <si>
    <t>Основное мероприятие 1. Обеспечение сохранности, технического обслуживания и содержания элементов прочего благоустройства</t>
  </si>
  <si>
    <t>0460100000</t>
  </si>
  <si>
    <t>Содержание и техническое обслуживание элементов прочего благоустройства</t>
  </si>
  <si>
    <t>04601М2700</t>
  </si>
  <si>
    <t>Основное мероприятие 4. Организация и содержание мест захоронения</t>
  </si>
  <si>
    <t>0460400000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</si>
  <si>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(МБУ "Специализированная похоронная служба")</t>
  </si>
  <si>
    <t>04604М0160</t>
  </si>
  <si>
    <t>Основное мероприятие 5. Организация ритуальных услуг</t>
  </si>
  <si>
    <t>0460500000</t>
  </si>
  <si>
    <t>Расходы на погребение умерших (погибших) по гарантированному перечню, умерших (погибших), не имеющих родственников или законного представителя</t>
  </si>
  <si>
    <t>04605М2780</t>
  </si>
  <si>
    <t>Основное мероприятие 6. Транспортировка тел (останков) отдельных категорий умерших в морг</t>
  </si>
  <si>
    <t>0460600000</t>
  </si>
  <si>
    <t>Расходы на транспортировку в морг тел (останков) умерших (погибших), не имеющих родственников или законного представителя</t>
  </si>
  <si>
    <t>04606М2790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</si>
  <si>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</si>
  <si>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</si>
  <si>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</si>
  <si>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</si>
  <si>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Содержание объектов озеленения</t>
  </si>
  <si>
    <t>04701М2800</t>
  </si>
  <si>
    <t>Основное мероприятие 1. Благоустройство дворовых территорий многоквартирных домов муниципального образования ЗАТО г. Североморск</t>
  </si>
  <si>
    <t>Расходы областного бюджета на 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t>
  </si>
  <si>
    <t>Муниципальная программа 8. "Формирование современной городской среды ЗАТО г. Североморск"</t>
  </si>
  <si>
    <t>0800000000</t>
  </si>
  <si>
    <t>0800100000</t>
  </si>
  <si>
    <t>08001R5550</t>
  </si>
  <si>
    <t>Другие вопросы в области жилищно-коммунального хозяйства</t>
  </si>
  <si>
    <t xml:space="preserve">Непрограммная деятельность муниципальных  казенных учреждений </t>
  </si>
  <si>
    <t>100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</si>
  <si>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(МКУ "Городской центр жилищно- коммунального хозяйства ЗАТО г. Североморск")</t>
  </si>
  <si>
    <t>90400М0010</t>
  </si>
  <si>
    <t>Охрана окружающей среды</t>
  </si>
  <si>
    <t>Другие вопросы в области охраны окружающей среды</t>
  </si>
  <si>
    <t xml:space="preserve">Подпрограмма 8. "Охрана окружающей среды ЗАТО г. Североморск" </t>
  </si>
  <si>
    <t>0180000000</t>
  </si>
  <si>
    <t>Основное мероприятие 2. "Мероприятия по ликвидации несанкционированных свалок"</t>
  </si>
  <si>
    <t>0180200000</t>
  </si>
  <si>
    <t>01802М2990</t>
  </si>
  <si>
    <t>Совет депутатов ЗАТО г. Североморск</t>
  </si>
  <si>
    <t>732</t>
  </si>
  <si>
    <t>Непрограммная деятельность Совета депутатов ЗАТО г. Североморск</t>
  </si>
  <si>
    <t>9010000000</t>
  </si>
  <si>
    <t>Функционирование законодательных (представительных) органов государственной власти и представительных органов муниципальных образований</t>
  </si>
  <si>
    <t>Расходы на выплаты по оплате труда председателя представительного органа муниципального образования</t>
  </si>
  <si>
    <t>9010002010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</si>
  <si>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</si>
  <si>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</si>
  <si>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</si>
  <si>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</si>
  <si>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</si>
  <si>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</si>
  <si>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9010006010</t>
  </si>
  <si>
    <t>Основное мероприятие 4. Развитие официальных Интернет-ресурсов органов местного самоуправления ЗАТО г. Североморск в сети Интернет</t>
  </si>
  <si>
    <t>Контрольно-счетная палата ЗАТО г. Североморск</t>
  </si>
  <si>
    <t>734</t>
  </si>
  <si>
    <t>Обеспечение деятельности финансовых, налоговых и таможенных органов и органов финансового (финансово-бюджетного) надзора</t>
  </si>
  <si>
    <t>Расходы на обеспечение функций руководителя контрольно - счетной палаты муниципального образования и его заместителей</t>
  </si>
  <si>
    <t>0330105030</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</si>
  <si>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</si>
  <si>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</si>
  <si>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</si>
  <si>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</si>
  <si>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</si>
  <si>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9030006030</t>
  </si>
  <si>
    <t>9030013060</t>
  </si>
  <si>
    <t>Комитет имущественных отношений администрации ЗАТО г. Североморск</t>
  </si>
  <si>
    <t>913</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</si>
  <si>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</si>
  <si>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</si>
  <si>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</si>
  <si>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</si>
  <si>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0310106010</t>
  </si>
  <si>
    <t>Подпрограмма 1.  "Создание условий для эффективного использования муниципального  имущества ЗАТО г. Североморск"</t>
  </si>
  <si>
    <t>Основное мероприятие 2. Мероприятия, связанные с обеспечением проведения оценки рыночной стоимости, экспертизы оценки рыночной стоимости объектов муниципального, бесхозяйного и иного имущества</t>
  </si>
  <si>
    <t>0310200000</t>
  </si>
  <si>
    <t>03102М2990</t>
  </si>
  <si>
    <t>Основное мероприятие 3. Мероприятия, связанные с обеспечением изготовления технической документации на объекты недвижимости</t>
  </si>
  <si>
    <t>0310300000</t>
  </si>
  <si>
    <t>03103М2990</t>
  </si>
  <si>
    <t>Основное мероприятие 5. Мероприятия, связанные с содержанием и обслуживанием имущества казны муниципального образования</t>
  </si>
  <si>
    <t>0310500000</t>
  </si>
  <si>
    <t>03105М2990</t>
  </si>
  <si>
    <t xml:space="preserve">Подпрограмма 1.  "Создание условий для эффективного использования муниципального  имущества ЗАТО г. Североморск" </t>
  </si>
  <si>
    <t>Основное мероприятие 6. Мероприятия по землеустройству и землепользованию</t>
  </si>
  <si>
    <t>0310600000</t>
  </si>
  <si>
    <t>03106М2990</t>
  </si>
  <si>
    <t>Основное мероприятие 7. Обеспечение содержания, обслуживания и эксплуатации объектов муниципального имущества ЗАТО г. Североморск</t>
  </si>
  <si>
    <t>0310700000</t>
  </si>
  <si>
    <t>0310713060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</si>
  <si>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(МКУ "Муниципальное имущество")</t>
  </si>
  <si>
    <t>03107М0030</t>
  </si>
  <si>
    <t xml:space="preserve">Подпрограмма 5. "Муниципальный жилищный фонд  ЗАТО г. Североморск" </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</si>
  <si>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</si>
  <si>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</si>
  <si>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Взносы на капитальный ремонт общего имущества в многоквартирных домах в части, приходящейся на муниципальные нежилые помещения</t>
  </si>
  <si>
    <t>04501М2650</t>
  </si>
  <si>
    <t>Cсофинансирование расходных обязательств муниципальных образований на оплату взносов на капитальный ремонт за муниципальный жилой фонд</t>
  </si>
  <si>
    <t>04501S0850</t>
  </si>
  <si>
    <t>Оплата коммунальных услуг по пустующим муниципальным жилым помещениям</t>
  </si>
  <si>
    <t>04502М2680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</si>
  <si>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(превышающий объем расходного обязательства в рамках соглашений)</t>
  </si>
  <si>
    <t>90200Р0820</t>
  </si>
  <si>
    <t>ВСЕГО</t>
  </si>
  <si>
    <t>Рублей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</si>
</sst>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_-* #,##0.00_р_._-;\-* #,##0.00_р_._-;_-* &quot;-&quot;??_р_._-;_-@_-"/>
    <numFmt numFmtId="165" formatCode="#,##0.0"/>
    <numFmt numFmtId="166" formatCode="_-* #,##0.0_р_._-;\-* #,##0.0_р_._-;_-* &quot;-&quot;??_р_._-;_-@_-"/>
  </numFmts>
  <fonts count="1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0"/>
      <name val="Times New Roman"/>
      <family val="1"/>
      <charset val="204"/>
    </font>
    <font>
      <b/>
      <sz val="10"/>
      <name val="Times New Roman"/>
      <family val="1"/>
      <charset val="204"/>
    </font>
    <font>
      <i/>
      <sz val="10"/>
      <name val="Times New Roman"/>
      <family val="1"/>
      <charset val="204"/>
    </font>
    <font>
      <sz val="10"/>
      <color rgb="FFFF0000"/>
      <name val="Times New Roman"/>
      <family val="1"/>
      <charset val="204"/>
    </font>
    <font>
      <b/>
      <sz val="10"/>
      <color rgb="FF000000"/>
      <name val="Arial Cyr"/>
      <family val="2"/>
    </font>
    <font>
      <sz val="9"/>
      <color theme="1"/>
      <name val="Times New Roman"/>
      <family val="1"/>
      <charset val="204"/>
    </font>
    <font>
      <sz val="10"/>
      <name val="Arial Cyr"/>
      <charset val="204"/>
    </font>
    <font>
      <b/>
      <sz val="10"/>
      <color rgb="FF000000"/>
      <name val="Arial CYR"/>
      <charset val="204"/>
    </font>
    <font>
      <sz val="10"/>
      <color rgb="FF000000"/>
      <name val="Times New Roman"/>
      <family val="1"/>
      <charset val="204"/>
    </font>
    <font>
      <b/>
      <sz val="10"/>
      <color rgb="FF000000"/>
      <name val="Arial Cyr"/>
    </font>
    <font>
      <sz val="11"/>
      <name val="Calibri"/>
      <family val="2"/>
      <charset val="204"/>
      <scheme val="minor"/>
    </font>
    <font>
      <sz val="10"/>
      <color rgb="FF000000"/>
      <name val="Arial Cyr"/>
      <family val="2"/>
    </font>
    <font>
      <sz val="10"/>
      <color rgb="FF000000"/>
      <name val="Arial Cyr"/>
    </font>
    <font>
      <sz val="8"/>
      <color rgb="FF000000"/>
      <name val="Arial Cyr"/>
    </font>
  </fonts>
  <fills count="7">
    <fill>
      <patternFill patternType="none"/>
    </fill>
    <fill>
      <patternFill patternType="gray125"/>
    </fill>
    <fill>
      <patternFill patternType="solid">
        <fgColor rgb="FFFFFFCC"/>
      </patternFill>
    </fill>
    <fill>
      <patternFill patternType="solid">
        <fgColor indexed="65"/>
        <bgColor indexed="64"/>
      </patternFill>
    </fill>
    <fill>
      <patternFill patternType="solid">
        <fgColor theme="0"/>
        <bgColor indexed="64"/>
      </patternFill>
    </fill>
    <fill>
      <patternFill patternType="solid">
        <fgColor rgb="FFFFFF99"/>
      </patternFill>
    </fill>
    <fill>
      <patternFill patternType="solid">
        <fgColor rgb="FFCCFFFF"/>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style="thin">
        <color rgb="FF000000"/>
      </bottom>
      <diagonal/>
    </border>
  </borders>
  <cellStyleXfs count="16">
    <xf numFmtId="0" fontId="0" fillId="0" borderId="0"/>
    <xf numFmtId="164" fontId="1" fillId="0" borderId="0" applyFont="0" applyFill="0" applyBorder="0" applyAlignment="0" applyProtection="0"/>
    <xf numFmtId="0" fontId="7" fillId="0" borderId="6">
      <alignment vertical="top" wrapText="1"/>
    </xf>
    <xf numFmtId="0" fontId="9" fillId="3" borderId="0"/>
    <xf numFmtId="0" fontId="7" fillId="0" borderId="6">
      <alignment vertical="top" wrapText="1"/>
    </xf>
    <xf numFmtId="4" fontId="12" fillId="5" borderId="7">
      <alignment horizontal="right" vertical="top" shrinkToFit="1"/>
    </xf>
    <xf numFmtId="4" fontId="12" fillId="6" borderId="7">
      <alignment horizontal="right" vertical="top" shrinkToFit="1"/>
    </xf>
    <xf numFmtId="49" fontId="14" fillId="0" borderId="6">
      <alignment horizontal="center" vertical="top" shrinkToFit="1"/>
    </xf>
    <xf numFmtId="49" fontId="14" fillId="0" borderId="6">
      <alignment horizontal="center" vertical="top" shrinkToFit="1"/>
    </xf>
    <xf numFmtId="4" fontId="12" fillId="5" borderId="6">
      <alignment horizontal="right" vertical="top" shrinkToFit="1"/>
    </xf>
    <xf numFmtId="4" fontId="12" fillId="2" borderId="6">
      <alignment horizontal="right" vertical="top" shrinkToFit="1"/>
    </xf>
    <xf numFmtId="4" fontId="7" fillId="5" borderId="7">
      <alignment horizontal="right" vertical="top" shrinkToFit="1"/>
    </xf>
    <xf numFmtId="0" fontId="15" fillId="0" borderId="6">
      <alignment horizontal="left" vertical="top" wrapText="1"/>
    </xf>
    <xf numFmtId="4" fontId="12" fillId="6" borderId="6">
      <alignment horizontal="right" vertical="top" shrinkToFit="1"/>
    </xf>
    <xf numFmtId="49" fontId="16" fillId="0" borderId="8">
      <alignment horizontal="center"/>
    </xf>
    <xf numFmtId="0" fontId="9" fillId="0" borderId="0"/>
  </cellStyleXfs>
  <cellXfs count="46">
    <xf numFmtId="0" fontId="0" fillId="0" borderId="0" xfId="0"/>
    <xf numFmtId="0" fontId="0" fillId="0" borderId="0" xfId="0" applyFont="1" applyFill="1" applyAlignment="1">
      <alignment vertical="top" wrapText="1"/>
    </xf>
    <xf numFmtId="164" fontId="3" fillId="0" borderId="0" xfId="1" applyNumberFormat="1" applyFont="1" applyFill="1" applyAlignment="1">
      <alignment horizontal="center" vertical="center" wrapText="1"/>
    </xf>
    <xf numFmtId="164" fontId="3" fillId="0" borderId="0" xfId="0" applyNumberFormat="1" applyFont="1" applyFill="1" applyAlignment="1">
      <alignment horizontal="center" vertical="center" wrapText="1"/>
    </xf>
    <xf numFmtId="0" fontId="3" fillId="0" borderId="0" xfId="0" applyFont="1" applyFill="1" applyAlignment="1">
      <alignment horizontal="center" vertical="center" wrapText="1"/>
    </xf>
    <xf numFmtId="0" fontId="3" fillId="0" borderId="0" xfId="0" applyFont="1" applyFill="1" applyAlignment="1">
      <alignment horizontal="right" vertical="top" wrapText="1"/>
    </xf>
    <xf numFmtId="164" fontId="3" fillId="0" borderId="5" xfId="1" applyNumberFormat="1" applyFont="1" applyFill="1" applyBorder="1" applyAlignment="1">
      <alignment horizontal="center" vertical="center" wrapText="1"/>
    </xf>
    <xf numFmtId="164" fontId="5" fillId="0" borderId="5" xfId="1" applyNumberFormat="1" applyFont="1" applyFill="1" applyBorder="1" applyAlignment="1">
      <alignment horizontal="center" vertical="center" wrapText="1"/>
    </xf>
    <xf numFmtId="164" fontId="0" fillId="0" borderId="0" xfId="0" applyNumberFormat="1" applyFont="1" applyFill="1" applyAlignment="1">
      <alignment vertical="top" wrapText="1"/>
    </xf>
    <xf numFmtId="164" fontId="6" fillId="0" borderId="2" xfId="1" applyNumberFormat="1" applyFont="1" applyFill="1" applyBorder="1" applyAlignment="1">
      <alignment horizontal="center" vertical="center" wrapText="1"/>
    </xf>
    <xf numFmtId="49" fontId="3" fillId="0" borderId="2" xfId="0" applyNumberFormat="1" applyFont="1" applyFill="1" applyBorder="1" applyAlignment="1">
      <alignment horizontal="left" vertical="center" wrapText="1"/>
    </xf>
    <xf numFmtId="0" fontId="3" fillId="0" borderId="2" xfId="0"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164" fontId="3" fillId="0" borderId="2" xfId="1" applyNumberFormat="1" applyFont="1" applyFill="1" applyBorder="1" applyAlignment="1">
      <alignment horizontal="center" vertical="center" wrapText="1"/>
    </xf>
    <xf numFmtId="49" fontId="3" fillId="0" borderId="2" xfId="0" applyNumberFormat="1" applyFont="1" applyFill="1" applyBorder="1" applyAlignment="1">
      <alignment vertical="top" wrapText="1"/>
    </xf>
    <xf numFmtId="0" fontId="3" fillId="0" borderId="2" xfId="0" applyFont="1" applyFill="1" applyBorder="1" applyAlignment="1">
      <alignment horizontal="left" vertical="center" wrapText="1"/>
    </xf>
    <xf numFmtId="0" fontId="3" fillId="0" borderId="2" xfId="0" applyFont="1" applyFill="1" applyBorder="1" applyAlignment="1">
      <alignment vertical="top" wrapText="1"/>
    </xf>
    <xf numFmtId="164" fontId="3" fillId="0" borderId="2" xfId="0" applyNumberFormat="1" applyFont="1" applyFill="1" applyBorder="1" applyAlignment="1">
      <alignment horizontal="center" vertical="center" wrapText="1"/>
    </xf>
    <xf numFmtId="0" fontId="3" fillId="0" borderId="0" xfId="0" applyFont="1" applyFill="1" applyAlignment="1">
      <alignment vertical="top" wrapText="1"/>
    </xf>
    <xf numFmtId="0" fontId="3" fillId="0" borderId="2" xfId="0" applyFont="1" applyFill="1" applyBorder="1" applyAlignment="1" applyProtection="1">
      <alignment vertical="center" wrapText="1" readingOrder="1"/>
      <protection locked="0"/>
    </xf>
    <xf numFmtId="43" fontId="0" fillId="0" borderId="0" xfId="0" applyNumberFormat="1" applyFont="1" applyFill="1" applyAlignment="1">
      <alignment vertical="top" wrapText="1"/>
    </xf>
    <xf numFmtId="0" fontId="3" fillId="0" borderId="0" xfId="0" applyFont="1" applyFill="1" applyBorder="1" applyAlignment="1">
      <alignment vertical="top" wrapText="1"/>
    </xf>
    <xf numFmtId="0" fontId="3" fillId="0" borderId="2" xfId="0" applyFont="1" applyFill="1" applyBorder="1" applyAlignment="1">
      <alignment vertical="center" wrapText="1"/>
    </xf>
    <xf numFmtId="0" fontId="3" fillId="0" borderId="6" xfId="2" applyNumberFormat="1" applyFont="1" applyFill="1" applyAlignment="1" applyProtection="1">
      <alignment horizontal="left" vertical="center" wrapText="1"/>
    </xf>
    <xf numFmtId="166" fontId="8" fillId="0" borderId="0" xfId="1" applyNumberFormat="1" applyFont="1" applyFill="1" applyBorder="1" applyAlignment="1">
      <alignment horizontal="center" vertical="center" wrapText="1"/>
    </xf>
    <xf numFmtId="49" fontId="3" fillId="0" borderId="2" xfId="0" applyNumberFormat="1" applyFont="1" applyFill="1" applyBorder="1" applyAlignment="1">
      <alignment horizontal="left" wrapText="1"/>
    </xf>
    <xf numFmtId="4" fontId="10" fillId="4" borderId="0" xfId="3" applyNumberFormat="1" applyFont="1" applyFill="1" applyBorder="1" applyAlignment="1">
      <alignment horizontal="right" vertical="top" shrinkToFit="1"/>
    </xf>
    <xf numFmtId="0" fontId="3" fillId="0" borderId="2" xfId="0" applyFont="1" applyFill="1" applyBorder="1" applyAlignment="1">
      <alignment horizontal="left" vertical="top" wrapText="1"/>
    </xf>
    <xf numFmtId="0" fontId="11" fillId="0" borderId="6" xfId="4" applyNumberFormat="1" applyFont="1" applyProtection="1">
      <alignment vertical="top" wrapText="1"/>
    </xf>
    <xf numFmtId="0" fontId="2" fillId="0" borderId="0" xfId="0" applyFont="1" applyFill="1" applyAlignment="1">
      <alignment vertical="top" wrapText="1"/>
    </xf>
    <xf numFmtId="49" fontId="3" fillId="0" borderId="0" xfId="0" applyNumberFormat="1" applyFont="1" applyFill="1" applyAlignment="1">
      <alignment vertical="top" wrapText="1"/>
    </xf>
    <xf numFmtId="49" fontId="3" fillId="0" borderId="0" xfId="0" applyNumberFormat="1" applyFont="1" applyFill="1" applyAlignment="1">
      <alignment horizontal="center" vertical="center" wrapText="1"/>
    </xf>
    <xf numFmtId="164" fontId="6" fillId="0" borderId="0" xfId="1" applyNumberFormat="1" applyFont="1" applyFill="1" applyAlignment="1">
      <alignment horizontal="center" vertical="center" wrapText="1"/>
    </xf>
    <xf numFmtId="164" fontId="6" fillId="0" borderId="0" xfId="0" applyNumberFormat="1" applyFont="1" applyFill="1" applyAlignment="1">
      <alignment horizontal="center" vertical="center" wrapText="1"/>
    </xf>
    <xf numFmtId="0" fontId="13" fillId="0" borderId="0" xfId="0" applyFont="1" applyFill="1" applyAlignment="1">
      <alignment vertical="top" wrapText="1"/>
    </xf>
    <xf numFmtId="49" fontId="3" fillId="0" borderId="2" xfId="0" applyNumberFormat="1" applyFont="1" applyFill="1" applyBorder="1" applyAlignment="1">
      <alignment vertical="center" wrapText="1"/>
    </xf>
    <xf numFmtId="164" fontId="3" fillId="0" borderId="0" xfId="0" applyNumberFormat="1" applyFont="1" applyFill="1" applyAlignment="1">
      <alignment horizontal="right"/>
    </xf>
    <xf numFmtId="164" fontId="3" fillId="0" borderId="0" xfId="0" applyNumberFormat="1" applyFont="1" applyFill="1" applyAlignment="1">
      <alignment horizontal="right" vertical="center"/>
    </xf>
    <xf numFmtId="165" fontId="3" fillId="0" borderId="0" xfId="0" applyNumberFormat="1" applyFont="1" applyBorder="1" applyAlignment="1">
      <alignment horizontal="right" wrapText="1"/>
    </xf>
    <xf numFmtId="0" fontId="3" fillId="0" borderId="0" xfId="0" applyFont="1" applyFill="1" applyAlignment="1">
      <alignment horizontal="right" vertical="center" wrapText="1"/>
    </xf>
    <xf numFmtId="49" fontId="3" fillId="0" borderId="2" xfId="0" applyNumberFormat="1" applyFont="1" applyFill="1" applyBorder="1" applyAlignment="1">
      <alignment horizontal="center" vertical="top" wrapText="1"/>
    </xf>
    <xf numFmtId="0" fontId="4" fillId="0" borderId="0" xfId="0" applyFont="1" applyFill="1" applyAlignment="1">
      <alignment horizontal="center" vertical="center" wrapText="1"/>
    </xf>
    <xf numFmtId="0" fontId="3" fillId="0" borderId="1" xfId="0" applyFont="1" applyFill="1" applyBorder="1" applyAlignment="1">
      <alignment horizontal="right" vertical="center" wrapText="1"/>
    </xf>
    <xf numFmtId="0" fontId="3" fillId="0" borderId="2" xfId="0" applyFont="1" applyFill="1" applyBorder="1" applyAlignment="1">
      <alignment horizontal="center" vertical="center" wrapText="1"/>
    </xf>
    <xf numFmtId="164" fontId="3" fillId="0" borderId="3" xfId="1" applyNumberFormat="1" applyFont="1" applyFill="1" applyBorder="1" applyAlignment="1">
      <alignment horizontal="center" vertical="center" wrapText="1"/>
    </xf>
    <xf numFmtId="164" fontId="3" fillId="0" borderId="4" xfId="1" applyNumberFormat="1" applyFont="1" applyFill="1" applyBorder="1" applyAlignment="1">
      <alignment horizontal="center" vertical="center" wrapText="1"/>
    </xf>
  </cellXfs>
  <cellStyles count="16">
    <cellStyle name="xl29" xfId="5"/>
    <cellStyle name="xl30" xfId="6"/>
    <cellStyle name="xl31" xfId="7"/>
    <cellStyle name="xl33 2" xfId="2"/>
    <cellStyle name="xl34 2" xfId="8"/>
    <cellStyle name="xl35" xfId="9"/>
    <cellStyle name="xl36" xfId="10"/>
    <cellStyle name="xl37 2" xfId="11"/>
    <cellStyle name="xl39" xfId="12"/>
    <cellStyle name="xl40" xfId="4"/>
    <cellStyle name="xl41" xfId="13"/>
    <cellStyle name="xl45" xfId="14"/>
    <cellStyle name="Обычный" xfId="0" builtinId="0"/>
    <cellStyle name="Обычный 2" xfId="15"/>
    <cellStyle name="Обычный 3" xfId="3"/>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37"/>
  <sheetViews>
    <sheetView tabSelected="1" zoomScale="90" zoomScaleNormal="90" workbookViewId="0">
      <selection activeCell="H845" sqref="H845"/>
    </sheetView>
  </sheetViews>
  <sheetFormatPr defaultRowHeight="15" x14ac:dyDescent="0.25"/>
  <cols>
    <col min="1" max="1" width="45.140625" style="18" customWidth="1"/>
    <col min="2" max="2" width="7.85546875" style="4" customWidth="1"/>
    <col min="3" max="3" width="7.28515625" style="4" customWidth="1"/>
    <col min="4" max="4" width="6.7109375" style="4" customWidth="1"/>
    <col min="5" max="5" width="11.85546875" style="4" customWidth="1"/>
    <col min="6" max="6" width="8.5703125" style="4" customWidth="1"/>
    <col min="7" max="8" width="18.5703125" style="2" customWidth="1"/>
    <col min="9" max="9" width="17" style="2" customWidth="1"/>
    <col min="10" max="10" width="17.42578125" style="3" customWidth="1"/>
    <col min="11" max="11" width="9.140625" style="1"/>
    <col min="12" max="12" width="17" style="1" bestFit="1" customWidth="1"/>
    <col min="13" max="249" width="9.140625" style="1"/>
    <col min="250" max="250" width="40.140625" style="1" customWidth="1"/>
    <col min="251" max="251" width="6.5703125" style="1" customWidth="1"/>
    <col min="252" max="252" width="5.85546875" style="1" customWidth="1"/>
    <col min="253" max="253" width="7.28515625" style="1" customWidth="1"/>
    <col min="254" max="254" width="7.42578125" style="1" customWidth="1"/>
    <col min="255" max="255" width="16" style="1" bestFit="1" customWidth="1"/>
    <col min="256" max="256" width="14.85546875" style="1" customWidth="1"/>
    <col min="257" max="505" width="9.140625" style="1"/>
    <col min="506" max="506" width="40.140625" style="1" customWidth="1"/>
    <col min="507" max="507" width="6.5703125" style="1" customWidth="1"/>
    <col min="508" max="508" width="5.85546875" style="1" customWidth="1"/>
    <col min="509" max="509" width="7.28515625" style="1" customWidth="1"/>
    <col min="510" max="510" width="7.42578125" style="1" customWidth="1"/>
    <col min="511" max="511" width="16" style="1" bestFit="1" customWidth="1"/>
    <col min="512" max="512" width="14.85546875" style="1" customWidth="1"/>
    <col min="513" max="761" width="9.140625" style="1"/>
    <col min="762" max="762" width="40.140625" style="1" customWidth="1"/>
    <col min="763" max="763" width="6.5703125" style="1" customWidth="1"/>
    <col min="764" max="764" width="5.85546875" style="1" customWidth="1"/>
    <col min="765" max="765" width="7.28515625" style="1" customWidth="1"/>
    <col min="766" max="766" width="7.42578125" style="1" customWidth="1"/>
    <col min="767" max="767" width="16" style="1" bestFit="1" customWidth="1"/>
    <col min="768" max="768" width="14.85546875" style="1" customWidth="1"/>
    <col min="769" max="1017" width="9.140625" style="1"/>
    <col min="1018" max="1018" width="40.140625" style="1" customWidth="1"/>
    <col min="1019" max="1019" width="6.5703125" style="1" customWidth="1"/>
    <col min="1020" max="1020" width="5.85546875" style="1" customWidth="1"/>
    <col min="1021" max="1021" width="7.28515625" style="1" customWidth="1"/>
    <col min="1022" max="1022" width="7.42578125" style="1" customWidth="1"/>
    <col min="1023" max="1023" width="16" style="1" bestFit="1" customWidth="1"/>
    <col min="1024" max="1024" width="14.85546875" style="1" customWidth="1"/>
    <col min="1025" max="1273" width="9.140625" style="1"/>
    <col min="1274" max="1274" width="40.140625" style="1" customWidth="1"/>
    <col min="1275" max="1275" width="6.5703125" style="1" customWidth="1"/>
    <col min="1276" max="1276" width="5.85546875" style="1" customWidth="1"/>
    <col min="1277" max="1277" width="7.28515625" style="1" customWidth="1"/>
    <col min="1278" max="1278" width="7.42578125" style="1" customWidth="1"/>
    <col min="1279" max="1279" width="16" style="1" bestFit="1" customWidth="1"/>
    <col min="1280" max="1280" width="14.85546875" style="1" customWidth="1"/>
    <col min="1281" max="1529" width="9.140625" style="1"/>
    <col min="1530" max="1530" width="40.140625" style="1" customWidth="1"/>
    <col min="1531" max="1531" width="6.5703125" style="1" customWidth="1"/>
    <col min="1532" max="1532" width="5.85546875" style="1" customWidth="1"/>
    <col min="1533" max="1533" width="7.28515625" style="1" customWidth="1"/>
    <col min="1534" max="1534" width="7.42578125" style="1" customWidth="1"/>
    <col min="1535" max="1535" width="16" style="1" bestFit="1" customWidth="1"/>
    <col min="1536" max="1536" width="14.85546875" style="1" customWidth="1"/>
    <col min="1537" max="1785" width="9.140625" style="1"/>
    <col min="1786" max="1786" width="40.140625" style="1" customWidth="1"/>
    <col min="1787" max="1787" width="6.5703125" style="1" customWidth="1"/>
    <col min="1788" max="1788" width="5.85546875" style="1" customWidth="1"/>
    <col min="1789" max="1789" width="7.28515625" style="1" customWidth="1"/>
    <col min="1790" max="1790" width="7.42578125" style="1" customWidth="1"/>
    <col min="1791" max="1791" width="16" style="1" bestFit="1" customWidth="1"/>
    <col min="1792" max="1792" width="14.85546875" style="1" customWidth="1"/>
    <col min="1793" max="2041" width="9.140625" style="1"/>
    <col min="2042" max="2042" width="40.140625" style="1" customWidth="1"/>
    <col min="2043" max="2043" width="6.5703125" style="1" customWidth="1"/>
    <col min="2044" max="2044" width="5.85546875" style="1" customWidth="1"/>
    <col min="2045" max="2045" width="7.28515625" style="1" customWidth="1"/>
    <col min="2046" max="2046" width="7.42578125" style="1" customWidth="1"/>
    <col min="2047" max="2047" width="16" style="1" bestFit="1" customWidth="1"/>
    <col min="2048" max="2048" width="14.85546875" style="1" customWidth="1"/>
    <col min="2049" max="2297" width="9.140625" style="1"/>
    <col min="2298" max="2298" width="40.140625" style="1" customWidth="1"/>
    <col min="2299" max="2299" width="6.5703125" style="1" customWidth="1"/>
    <col min="2300" max="2300" width="5.85546875" style="1" customWidth="1"/>
    <col min="2301" max="2301" width="7.28515625" style="1" customWidth="1"/>
    <col min="2302" max="2302" width="7.42578125" style="1" customWidth="1"/>
    <col min="2303" max="2303" width="16" style="1" bestFit="1" customWidth="1"/>
    <col min="2304" max="2304" width="14.85546875" style="1" customWidth="1"/>
    <col min="2305" max="2553" width="9.140625" style="1"/>
    <col min="2554" max="2554" width="40.140625" style="1" customWidth="1"/>
    <col min="2555" max="2555" width="6.5703125" style="1" customWidth="1"/>
    <col min="2556" max="2556" width="5.85546875" style="1" customWidth="1"/>
    <col min="2557" max="2557" width="7.28515625" style="1" customWidth="1"/>
    <col min="2558" max="2558" width="7.42578125" style="1" customWidth="1"/>
    <col min="2559" max="2559" width="16" style="1" bestFit="1" customWidth="1"/>
    <col min="2560" max="2560" width="14.85546875" style="1" customWidth="1"/>
    <col min="2561" max="2809" width="9.140625" style="1"/>
    <col min="2810" max="2810" width="40.140625" style="1" customWidth="1"/>
    <col min="2811" max="2811" width="6.5703125" style="1" customWidth="1"/>
    <col min="2812" max="2812" width="5.85546875" style="1" customWidth="1"/>
    <col min="2813" max="2813" width="7.28515625" style="1" customWidth="1"/>
    <col min="2814" max="2814" width="7.42578125" style="1" customWidth="1"/>
    <col min="2815" max="2815" width="16" style="1" bestFit="1" customWidth="1"/>
    <col min="2816" max="2816" width="14.85546875" style="1" customWidth="1"/>
    <col min="2817" max="3065" width="9.140625" style="1"/>
    <col min="3066" max="3066" width="40.140625" style="1" customWidth="1"/>
    <col min="3067" max="3067" width="6.5703125" style="1" customWidth="1"/>
    <col min="3068" max="3068" width="5.85546875" style="1" customWidth="1"/>
    <col min="3069" max="3069" width="7.28515625" style="1" customWidth="1"/>
    <col min="3070" max="3070" width="7.42578125" style="1" customWidth="1"/>
    <col min="3071" max="3071" width="16" style="1" bestFit="1" customWidth="1"/>
    <col min="3072" max="3072" width="14.85546875" style="1" customWidth="1"/>
    <col min="3073" max="3321" width="9.140625" style="1"/>
    <col min="3322" max="3322" width="40.140625" style="1" customWidth="1"/>
    <col min="3323" max="3323" width="6.5703125" style="1" customWidth="1"/>
    <col min="3324" max="3324" width="5.85546875" style="1" customWidth="1"/>
    <col min="3325" max="3325" width="7.28515625" style="1" customWidth="1"/>
    <col min="3326" max="3326" width="7.42578125" style="1" customWidth="1"/>
    <col min="3327" max="3327" width="16" style="1" bestFit="1" customWidth="1"/>
    <col min="3328" max="3328" width="14.85546875" style="1" customWidth="1"/>
    <col min="3329" max="3577" width="9.140625" style="1"/>
    <col min="3578" max="3578" width="40.140625" style="1" customWidth="1"/>
    <col min="3579" max="3579" width="6.5703125" style="1" customWidth="1"/>
    <col min="3580" max="3580" width="5.85546875" style="1" customWidth="1"/>
    <col min="3581" max="3581" width="7.28515625" style="1" customWidth="1"/>
    <col min="3582" max="3582" width="7.42578125" style="1" customWidth="1"/>
    <col min="3583" max="3583" width="16" style="1" bestFit="1" customWidth="1"/>
    <col min="3584" max="3584" width="14.85546875" style="1" customWidth="1"/>
    <col min="3585" max="3833" width="9.140625" style="1"/>
    <col min="3834" max="3834" width="40.140625" style="1" customWidth="1"/>
    <col min="3835" max="3835" width="6.5703125" style="1" customWidth="1"/>
    <col min="3836" max="3836" width="5.85546875" style="1" customWidth="1"/>
    <col min="3837" max="3837" width="7.28515625" style="1" customWidth="1"/>
    <col min="3838" max="3838" width="7.42578125" style="1" customWidth="1"/>
    <col min="3839" max="3839" width="16" style="1" bestFit="1" customWidth="1"/>
    <col min="3840" max="3840" width="14.85546875" style="1" customWidth="1"/>
    <col min="3841" max="4089" width="9.140625" style="1"/>
    <col min="4090" max="4090" width="40.140625" style="1" customWidth="1"/>
    <col min="4091" max="4091" width="6.5703125" style="1" customWidth="1"/>
    <col min="4092" max="4092" width="5.85546875" style="1" customWidth="1"/>
    <col min="4093" max="4093" width="7.28515625" style="1" customWidth="1"/>
    <col min="4094" max="4094" width="7.42578125" style="1" customWidth="1"/>
    <col min="4095" max="4095" width="16" style="1" bestFit="1" customWidth="1"/>
    <col min="4096" max="4096" width="14.85546875" style="1" customWidth="1"/>
    <col min="4097" max="4345" width="9.140625" style="1"/>
    <col min="4346" max="4346" width="40.140625" style="1" customWidth="1"/>
    <col min="4347" max="4347" width="6.5703125" style="1" customWidth="1"/>
    <col min="4348" max="4348" width="5.85546875" style="1" customWidth="1"/>
    <col min="4349" max="4349" width="7.28515625" style="1" customWidth="1"/>
    <col min="4350" max="4350" width="7.42578125" style="1" customWidth="1"/>
    <col min="4351" max="4351" width="16" style="1" bestFit="1" customWidth="1"/>
    <col min="4352" max="4352" width="14.85546875" style="1" customWidth="1"/>
    <col min="4353" max="4601" width="9.140625" style="1"/>
    <col min="4602" max="4602" width="40.140625" style="1" customWidth="1"/>
    <col min="4603" max="4603" width="6.5703125" style="1" customWidth="1"/>
    <col min="4604" max="4604" width="5.85546875" style="1" customWidth="1"/>
    <col min="4605" max="4605" width="7.28515625" style="1" customWidth="1"/>
    <col min="4606" max="4606" width="7.42578125" style="1" customWidth="1"/>
    <col min="4607" max="4607" width="16" style="1" bestFit="1" customWidth="1"/>
    <col min="4608" max="4608" width="14.85546875" style="1" customWidth="1"/>
    <col min="4609" max="4857" width="9.140625" style="1"/>
    <col min="4858" max="4858" width="40.140625" style="1" customWidth="1"/>
    <col min="4859" max="4859" width="6.5703125" style="1" customWidth="1"/>
    <col min="4860" max="4860" width="5.85546875" style="1" customWidth="1"/>
    <col min="4861" max="4861" width="7.28515625" style="1" customWidth="1"/>
    <col min="4862" max="4862" width="7.42578125" style="1" customWidth="1"/>
    <col min="4863" max="4863" width="16" style="1" bestFit="1" customWidth="1"/>
    <col min="4864" max="4864" width="14.85546875" style="1" customWidth="1"/>
    <col min="4865" max="5113" width="9.140625" style="1"/>
    <col min="5114" max="5114" width="40.140625" style="1" customWidth="1"/>
    <col min="5115" max="5115" width="6.5703125" style="1" customWidth="1"/>
    <col min="5116" max="5116" width="5.85546875" style="1" customWidth="1"/>
    <col min="5117" max="5117" width="7.28515625" style="1" customWidth="1"/>
    <col min="5118" max="5118" width="7.42578125" style="1" customWidth="1"/>
    <col min="5119" max="5119" width="16" style="1" bestFit="1" customWidth="1"/>
    <col min="5120" max="5120" width="14.85546875" style="1" customWidth="1"/>
    <col min="5121" max="5369" width="9.140625" style="1"/>
    <col min="5370" max="5370" width="40.140625" style="1" customWidth="1"/>
    <col min="5371" max="5371" width="6.5703125" style="1" customWidth="1"/>
    <col min="5372" max="5372" width="5.85546875" style="1" customWidth="1"/>
    <col min="5373" max="5373" width="7.28515625" style="1" customWidth="1"/>
    <col min="5374" max="5374" width="7.42578125" style="1" customWidth="1"/>
    <col min="5375" max="5375" width="16" style="1" bestFit="1" customWidth="1"/>
    <col min="5376" max="5376" width="14.85546875" style="1" customWidth="1"/>
    <col min="5377" max="5625" width="9.140625" style="1"/>
    <col min="5626" max="5626" width="40.140625" style="1" customWidth="1"/>
    <col min="5627" max="5627" width="6.5703125" style="1" customWidth="1"/>
    <col min="5628" max="5628" width="5.85546875" style="1" customWidth="1"/>
    <col min="5629" max="5629" width="7.28515625" style="1" customWidth="1"/>
    <col min="5630" max="5630" width="7.42578125" style="1" customWidth="1"/>
    <col min="5631" max="5631" width="16" style="1" bestFit="1" customWidth="1"/>
    <col min="5632" max="5632" width="14.85546875" style="1" customWidth="1"/>
    <col min="5633" max="5881" width="9.140625" style="1"/>
    <col min="5882" max="5882" width="40.140625" style="1" customWidth="1"/>
    <col min="5883" max="5883" width="6.5703125" style="1" customWidth="1"/>
    <col min="5884" max="5884" width="5.85546875" style="1" customWidth="1"/>
    <col min="5885" max="5885" width="7.28515625" style="1" customWidth="1"/>
    <col min="5886" max="5886" width="7.42578125" style="1" customWidth="1"/>
    <col min="5887" max="5887" width="16" style="1" bestFit="1" customWidth="1"/>
    <col min="5888" max="5888" width="14.85546875" style="1" customWidth="1"/>
    <col min="5889" max="6137" width="9.140625" style="1"/>
    <col min="6138" max="6138" width="40.140625" style="1" customWidth="1"/>
    <col min="6139" max="6139" width="6.5703125" style="1" customWidth="1"/>
    <col min="6140" max="6140" width="5.85546875" style="1" customWidth="1"/>
    <col min="6141" max="6141" width="7.28515625" style="1" customWidth="1"/>
    <col min="6142" max="6142" width="7.42578125" style="1" customWidth="1"/>
    <col min="6143" max="6143" width="16" style="1" bestFit="1" customWidth="1"/>
    <col min="6144" max="6144" width="14.85546875" style="1" customWidth="1"/>
    <col min="6145" max="6393" width="9.140625" style="1"/>
    <col min="6394" max="6394" width="40.140625" style="1" customWidth="1"/>
    <col min="6395" max="6395" width="6.5703125" style="1" customWidth="1"/>
    <col min="6396" max="6396" width="5.85546875" style="1" customWidth="1"/>
    <col min="6397" max="6397" width="7.28515625" style="1" customWidth="1"/>
    <col min="6398" max="6398" width="7.42578125" style="1" customWidth="1"/>
    <col min="6399" max="6399" width="16" style="1" bestFit="1" customWidth="1"/>
    <col min="6400" max="6400" width="14.85546875" style="1" customWidth="1"/>
    <col min="6401" max="6649" width="9.140625" style="1"/>
    <col min="6650" max="6650" width="40.140625" style="1" customWidth="1"/>
    <col min="6651" max="6651" width="6.5703125" style="1" customWidth="1"/>
    <col min="6652" max="6652" width="5.85546875" style="1" customWidth="1"/>
    <col min="6653" max="6653" width="7.28515625" style="1" customWidth="1"/>
    <col min="6654" max="6654" width="7.42578125" style="1" customWidth="1"/>
    <col min="6655" max="6655" width="16" style="1" bestFit="1" customWidth="1"/>
    <col min="6656" max="6656" width="14.85546875" style="1" customWidth="1"/>
    <col min="6657" max="6905" width="9.140625" style="1"/>
    <col min="6906" max="6906" width="40.140625" style="1" customWidth="1"/>
    <col min="6907" max="6907" width="6.5703125" style="1" customWidth="1"/>
    <col min="6908" max="6908" width="5.85546875" style="1" customWidth="1"/>
    <col min="6909" max="6909" width="7.28515625" style="1" customWidth="1"/>
    <col min="6910" max="6910" width="7.42578125" style="1" customWidth="1"/>
    <col min="6911" max="6911" width="16" style="1" bestFit="1" customWidth="1"/>
    <col min="6912" max="6912" width="14.85546875" style="1" customWidth="1"/>
    <col min="6913" max="7161" width="9.140625" style="1"/>
    <col min="7162" max="7162" width="40.140625" style="1" customWidth="1"/>
    <col min="7163" max="7163" width="6.5703125" style="1" customWidth="1"/>
    <col min="7164" max="7164" width="5.85546875" style="1" customWidth="1"/>
    <col min="7165" max="7165" width="7.28515625" style="1" customWidth="1"/>
    <col min="7166" max="7166" width="7.42578125" style="1" customWidth="1"/>
    <col min="7167" max="7167" width="16" style="1" bestFit="1" customWidth="1"/>
    <col min="7168" max="7168" width="14.85546875" style="1" customWidth="1"/>
    <col min="7169" max="7417" width="9.140625" style="1"/>
    <col min="7418" max="7418" width="40.140625" style="1" customWidth="1"/>
    <col min="7419" max="7419" width="6.5703125" style="1" customWidth="1"/>
    <col min="7420" max="7420" width="5.85546875" style="1" customWidth="1"/>
    <col min="7421" max="7421" width="7.28515625" style="1" customWidth="1"/>
    <col min="7422" max="7422" width="7.42578125" style="1" customWidth="1"/>
    <col min="7423" max="7423" width="16" style="1" bestFit="1" customWidth="1"/>
    <col min="7424" max="7424" width="14.85546875" style="1" customWidth="1"/>
    <col min="7425" max="7673" width="9.140625" style="1"/>
    <col min="7674" max="7674" width="40.140625" style="1" customWidth="1"/>
    <col min="7675" max="7675" width="6.5703125" style="1" customWidth="1"/>
    <col min="7676" max="7676" width="5.85546875" style="1" customWidth="1"/>
    <col min="7677" max="7677" width="7.28515625" style="1" customWidth="1"/>
    <col min="7678" max="7678" width="7.42578125" style="1" customWidth="1"/>
    <col min="7679" max="7679" width="16" style="1" bestFit="1" customWidth="1"/>
    <col min="7680" max="7680" width="14.85546875" style="1" customWidth="1"/>
    <col min="7681" max="7929" width="9.140625" style="1"/>
    <col min="7930" max="7930" width="40.140625" style="1" customWidth="1"/>
    <col min="7931" max="7931" width="6.5703125" style="1" customWidth="1"/>
    <col min="7932" max="7932" width="5.85546875" style="1" customWidth="1"/>
    <col min="7933" max="7933" width="7.28515625" style="1" customWidth="1"/>
    <col min="7934" max="7934" width="7.42578125" style="1" customWidth="1"/>
    <col min="7935" max="7935" width="16" style="1" bestFit="1" customWidth="1"/>
    <col min="7936" max="7936" width="14.85546875" style="1" customWidth="1"/>
    <col min="7937" max="8185" width="9.140625" style="1"/>
    <col min="8186" max="8186" width="40.140625" style="1" customWidth="1"/>
    <col min="8187" max="8187" width="6.5703125" style="1" customWidth="1"/>
    <col min="8188" max="8188" width="5.85546875" style="1" customWidth="1"/>
    <col min="8189" max="8189" width="7.28515625" style="1" customWidth="1"/>
    <col min="8190" max="8190" width="7.42578125" style="1" customWidth="1"/>
    <col min="8191" max="8191" width="16" style="1" bestFit="1" customWidth="1"/>
    <col min="8192" max="8192" width="14.85546875" style="1" customWidth="1"/>
    <col min="8193" max="8441" width="9.140625" style="1"/>
    <col min="8442" max="8442" width="40.140625" style="1" customWidth="1"/>
    <col min="8443" max="8443" width="6.5703125" style="1" customWidth="1"/>
    <col min="8444" max="8444" width="5.85546875" style="1" customWidth="1"/>
    <col min="8445" max="8445" width="7.28515625" style="1" customWidth="1"/>
    <col min="8446" max="8446" width="7.42578125" style="1" customWidth="1"/>
    <col min="8447" max="8447" width="16" style="1" bestFit="1" customWidth="1"/>
    <col min="8448" max="8448" width="14.85546875" style="1" customWidth="1"/>
    <col min="8449" max="8697" width="9.140625" style="1"/>
    <col min="8698" max="8698" width="40.140625" style="1" customWidth="1"/>
    <col min="8699" max="8699" width="6.5703125" style="1" customWidth="1"/>
    <col min="8700" max="8700" width="5.85546875" style="1" customWidth="1"/>
    <col min="8701" max="8701" width="7.28515625" style="1" customWidth="1"/>
    <col min="8702" max="8702" width="7.42578125" style="1" customWidth="1"/>
    <col min="8703" max="8703" width="16" style="1" bestFit="1" customWidth="1"/>
    <col min="8704" max="8704" width="14.85546875" style="1" customWidth="1"/>
    <col min="8705" max="8953" width="9.140625" style="1"/>
    <col min="8954" max="8954" width="40.140625" style="1" customWidth="1"/>
    <col min="8955" max="8955" width="6.5703125" style="1" customWidth="1"/>
    <col min="8956" max="8956" width="5.85546875" style="1" customWidth="1"/>
    <col min="8957" max="8957" width="7.28515625" style="1" customWidth="1"/>
    <col min="8958" max="8958" width="7.42578125" style="1" customWidth="1"/>
    <col min="8959" max="8959" width="16" style="1" bestFit="1" customWidth="1"/>
    <col min="8960" max="8960" width="14.85546875" style="1" customWidth="1"/>
    <col min="8961" max="9209" width="9.140625" style="1"/>
    <col min="9210" max="9210" width="40.140625" style="1" customWidth="1"/>
    <col min="9211" max="9211" width="6.5703125" style="1" customWidth="1"/>
    <col min="9212" max="9212" width="5.85546875" style="1" customWidth="1"/>
    <col min="9213" max="9213" width="7.28515625" style="1" customWidth="1"/>
    <col min="9214" max="9214" width="7.42578125" style="1" customWidth="1"/>
    <col min="9215" max="9215" width="16" style="1" bestFit="1" customWidth="1"/>
    <col min="9216" max="9216" width="14.85546875" style="1" customWidth="1"/>
    <col min="9217" max="9465" width="9.140625" style="1"/>
    <col min="9466" max="9466" width="40.140625" style="1" customWidth="1"/>
    <col min="9467" max="9467" width="6.5703125" style="1" customWidth="1"/>
    <col min="9468" max="9468" width="5.85546875" style="1" customWidth="1"/>
    <col min="9469" max="9469" width="7.28515625" style="1" customWidth="1"/>
    <col min="9470" max="9470" width="7.42578125" style="1" customWidth="1"/>
    <col min="9471" max="9471" width="16" style="1" bestFit="1" customWidth="1"/>
    <col min="9472" max="9472" width="14.85546875" style="1" customWidth="1"/>
    <col min="9473" max="9721" width="9.140625" style="1"/>
    <col min="9722" max="9722" width="40.140625" style="1" customWidth="1"/>
    <col min="9723" max="9723" width="6.5703125" style="1" customWidth="1"/>
    <col min="9724" max="9724" width="5.85546875" style="1" customWidth="1"/>
    <col min="9725" max="9725" width="7.28515625" style="1" customWidth="1"/>
    <col min="9726" max="9726" width="7.42578125" style="1" customWidth="1"/>
    <col min="9727" max="9727" width="16" style="1" bestFit="1" customWidth="1"/>
    <col min="9728" max="9728" width="14.85546875" style="1" customWidth="1"/>
    <col min="9729" max="9977" width="9.140625" style="1"/>
    <col min="9978" max="9978" width="40.140625" style="1" customWidth="1"/>
    <col min="9979" max="9979" width="6.5703125" style="1" customWidth="1"/>
    <col min="9980" max="9980" width="5.85546875" style="1" customWidth="1"/>
    <col min="9981" max="9981" width="7.28515625" style="1" customWidth="1"/>
    <col min="9982" max="9982" width="7.42578125" style="1" customWidth="1"/>
    <col min="9983" max="9983" width="16" style="1" bestFit="1" customWidth="1"/>
    <col min="9984" max="9984" width="14.85546875" style="1" customWidth="1"/>
    <col min="9985" max="10233" width="9.140625" style="1"/>
    <col min="10234" max="10234" width="40.140625" style="1" customWidth="1"/>
    <col min="10235" max="10235" width="6.5703125" style="1" customWidth="1"/>
    <col min="10236" max="10236" width="5.85546875" style="1" customWidth="1"/>
    <col min="10237" max="10237" width="7.28515625" style="1" customWidth="1"/>
    <col min="10238" max="10238" width="7.42578125" style="1" customWidth="1"/>
    <col min="10239" max="10239" width="16" style="1" bestFit="1" customWidth="1"/>
    <col min="10240" max="10240" width="14.85546875" style="1" customWidth="1"/>
    <col min="10241" max="10489" width="9.140625" style="1"/>
    <col min="10490" max="10490" width="40.140625" style="1" customWidth="1"/>
    <col min="10491" max="10491" width="6.5703125" style="1" customWidth="1"/>
    <col min="10492" max="10492" width="5.85546875" style="1" customWidth="1"/>
    <col min="10493" max="10493" width="7.28515625" style="1" customWidth="1"/>
    <col min="10494" max="10494" width="7.42578125" style="1" customWidth="1"/>
    <col min="10495" max="10495" width="16" style="1" bestFit="1" customWidth="1"/>
    <col min="10496" max="10496" width="14.85546875" style="1" customWidth="1"/>
    <col min="10497" max="10745" width="9.140625" style="1"/>
    <col min="10746" max="10746" width="40.140625" style="1" customWidth="1"/>
    <col min="10747" max="10747" width="6.5703125" style="1" customWidth="1"/>
    <col min="10748" max="10748" width="5.85546875" style="1" customWidth="1"/>
    <col min="10749" max="10749" width="7.28515625" style="1" customWidth="1"/>
    <col min="10750" max="10750" width="7.42578125" style="1" customWidth="1"/>
    <col min="10751" max="10751" width="16" style="1" bestFit="1" customWidth="1"/>
    <col min="10752" max="10752" width="14.85546875" style="1" customWidth="1"/>
    <col min="10753" max="11001" width="9.140625" style="1"/>
    <col min="11002" max="11002" width="40.140625" style="1" customWidth="1"/>
    <col min="11003" max="11003" width="6.5703125" style="1" customWidth="1"/>
    <col min="11004" max="11004" width="5.85546875" style="1" customWidth="1"/>
    <col min="11005" max="11005" width="7.28515625" style="1" customWidth="1"/>
    <col min="11006" max="11006" width="7.42578125" style="1" customWidth="1"/>
    <col min="11007" max="11007" width="16" style="1" bestFit="1" customWidth="1"/>
    <col min="11008" max="11008" width="14.85546875" style="1" customWidth="1"/>
    <col min="11009" max="11257" width="9.140625" style="1"/>
    <col min="11258" max="11258" width="40.140625" style="1" customWidth="1"/>
    <col min="11259" max="11259" width="6.5703125" style="1" customWidth="1"/>
    <col min="11260" max="11260" width="5.85546875" style="1" customWidth="1"/>
    <col min="11261" max="11261" width="7.28515625" style="1" customWidth="1"/>
    <col min="11262" max="11262" width="7.42578125" style="1" customWidth="1"/>
    <col min="11263" max="11263" width="16" style="1" bestFit="1" customWidth="1"/>
    <col min="11264" max="11264" width="14.85546875" style="1" customWidth="1"/>
    <col min="11265" max="11513" width="9.140625" style="1"/>
    <col min="11514" max="11514" width="40.140625" style="1" customWidth="1"/>
    <col min="11515" max="11515" width="6.5703125" style="1" customWidth="1"/>
    <col min="11516" max="11516" width="5.85546875" style="1" customWidth="1"/>
    <col min="11517" max="11517" width="7.28515625" style="1" customWidth="1"/>
    <col min="11518" max="11518" width="7.42578125" style="1" customWidth="1"/>
    <col min="11519" max="11519" width="16" style="1" bestFit="1" customWidth="1"/>
    <col min="11520" max="11520" width="14.85546875" style="1" customWidth="1"/>
    <col min="11521" max="11769" width="9.140625" style="1"/>
    <col min="11770" max="11770" width="40.140625" style="1" customWidth="1"/>
    <col min="11771" max="11771" width="6.5703125" style="1" customWidth="1"/>
    <col min="11772" max="11772" width="5.85546875" style="1" customWidth="1"/>
    <col min="11773" max="11773" width="7.28515625" style="1" customWidth="1"/>
    <col min="11774" max="11774" width="7.42578125" style="1" customWidth="1"/>
    <col min="11775" max="11775" width="16" style="1" bestFit="1" customWidth="1"/>
    <col min="11776" max="11776" width="14.85546875" style="1" customWidth="1"/>
    <col min="11777" max="12025" width="9.140625" style="1"/>
    <col min="12026" max="12026" width="40.140625" style="1" customWidth="1"/>
    <col min="12027" max="12027" width="6.5703125" style="1" customWidth="1"/>
    <col min="12028" max="12028" width="5.85546875" style="1" customWidth="1"/>
    <col min="12029" max="12029" width="7.28515625" style="1" customWidth="1"/>
    <col min="12030" max="12030" width="7.42578125" style="1" customWidth="1"/>
    <col min="12031" max="12031" width="16" style="1" bestFit="1" customWidth="1"/>
    <col min="12032" max="12032" width="14.85546875" style="1" customWidth="1"/>
    <col min="12033" max="12281" width="9.140625" style="1"/>
    <col min="12282" max="12282" width="40.140625" style="1" customWidth="1"/>
    <col min="12283" max="12283" width="6.5703125" style="1" customWidth="1"/>
    <col min="12284" max="12284" width="5.85546875" style="1" customWidth="1"/>
    <col min="12285" max="12285" width="7.28515625" style="1" customWidth="1"/>
    <col min="12286" max="12286" width="7.42578125" style="1" customWidth="1"/>
    <col min="12287" max="12287" width="16" style="1" bestFit="1" customWidth="1"/>
    <col min="12288" max="12288" width="14.85546875" style="1" customWidth="1"/>
    <col min="12289" max="12537" width="9.140625" style="1"/>
    <col min="12538" max="12538" width="40.140625" style="1" customWidth="1"/>
    <col min="12539" max="12539" width="6.5703125" style="1" customWidth="1"/>
    <col min="12540" max="12540" width="5.85546875" style="1" customWidth="1"/>
    <col min="12541" max="12541" width="7.28515625" style="1" customWidth="1"/>
    <col min="12542" max="12542" width="7.42578125" style="1" customWidth="1"/>
    <col min="12543" max="12543" width="16" style="1" bestFit="1" customWidth="1"/>
    <col min="12544" max="12544" width="14.85546875" style="1" customWidth="1"/>
    <col min="12545" max="12793" width="9.140625" style="1"/>
    <col min="12794" max="12794" width="40.140625" style="1" customWidth="1"/>
    <col min="12795" max="12795" width="6.5703125" style="1" customWidth="1"/>
    <col min="12796" max="12796" width="5.85546875" style="1" customWidth="1"/>
    <col min="12797" max="12797" width="7.28515625" style="1" customWidth="1"/>
    <col min="12798" max="12798" width="7.42578125" style="1" customWidth="1"/>
    <col min="12799" max="12799" width="16" style="1" bestFit="1" customWidth="1"/>
    <col min="12800" max="12800" width="14.85546875" style="1" customWidth="1"/>
    <col min="12801" max="13049" width="9.140625" style="1"/>
    <col min="13050" max="13050" width="40.140625" style="1" customWidth="1"/>
    <col min="13051" max="13051" width="6.5703125" style="1" customWidth="1"/>
    <col min="13052" max="13052" width="5.85546875" style="1" customWidth="1"/>
    <col min="13053" max="13053" width="7.28515625" style="1" customWidth="1"/>
    <col min="13054" max="13054" width="7.42578125" style="1" customWidth="1"/>
    <col min="13055" max="13055" width="16" style="1" bestFit="1" customWidth="1"/>
    <col min="13056" max="13056" width="14.85546875" style="1" customWidth="1"/>
    <col min="13057" max="13305" width="9.140625" style="1"/>
    <col min="13306" max="13306" width="40.140625" style="1" customWidth="1"/>
    <col min="13307" max="13307" width="6.5703125" style="1" customWidth="1"/>
    <col min="13308" max="13308" width="5.85546875" style="1" customWidth="1"/>
    <col min="13309" max="13309" width="7.28515625" style="1" customWidth="1"/>
    <col min="13310" max="13310" width="7.42578125" style="1" customWidth="1"/>
    <col min="13311" max="13311" width="16" style="1" bestFit="1" customWidth="1"/>
    <col min="13312" max="13312" width="14.85546875" style="1" customWidth="1"/>
    <col min="13313" max="13561" width="9.140625" style="1"/>
    <col min="13562" max="13562" width="40.140625" style="1" customWidth="1"/>
    <col min="13563" max="13563" width="6.5703125" style="1" customWidth="1"/>
    <col min="13564" max="13564" width="5.85546875" style="1" customWidth="1"/>
    <col min="13565" max="13565" width="7.28515625" style="1" customWidth="1"/>
    <col min="13566" max="13566" width="7.42578125" style="1" customWidth="1"/>
    <col min="13567" max="13567" width="16" style="1" bestFit="1" customWidth="1"/>
    <col min="13568" max="13568" width="14.85546875" style="1" customWidth="1"/>
    <col min="13569" max="13817" width="9.140625" style="1"/>
    <col min="13818" max="13818" width="40.140625" style="1" customWidth="1"/>
    <col min="13819" max="13819" width="6.5703125" style="1" customWidth="1"/>
    <col min="13820" max="13820" width="5.85546875" style="1" customWidth="1"/>
    <col min="13821" max="13821" width="7.28515625" style="1" customWidth="1"/>
    <col min="13822" max="13822" width="7.42578125" style="1" customWidth="1"/>
    <col min="13823" max="13823" width="16" style="1" bestFit="1" customWidth="1"/>
    <col min="13824" max="13824" width="14.85546875" style="1" customWidth="1"/>
    <col min="13825" max="14073" width="9.140625" style="1"/>
    <col min="14074" max="14074" width="40.140625" style="1" customWidth="1"/>
    <col min="14075" max="14075" width="6.5703125" style="1" customWidth="1"/>
    <col min="14076" max="14076" width="5.85546875" style="1" customWidth="1"/>
    <col min="14077" max="14077" width="7.28515625" style="1" customWidth="1"/>
    <col min="14078" max="14078" width="7.42578125" style="1" customWidth="1"/>
    <col min="14079" max="14079" width="16" style="1" bestFit="1" customWidth="1"/>
    <col min="14080" max="14080" width="14.85546875" style="1" customWidth="1"/>
    <col min="14081" max="14329" width="9.140625" style="1"/>
    <col min="14330" max="14330" width="40.140625" style="1" customWidth="1"/>
    <col min="14331" max="14331" width="6.5703125" style="1" customWidth="1"/>
    <col min="14332" max="14332" width="5.85546875" style="1" customWidth="1"/>
    <col min="14333" max="14333" width="7.28515625" style="1" customWidth="1"/>
    <col min="14334" max="14334" width="7.42578125" style="1" customWidth="1"/>
    <col min="14335" max="14335" width="16" style="1" bestFit="1" customWidth="1"/>
    <col min="14336" max="14336" width="14.85546875" style="1" customWidth="1"/>
    <col min="14337" max="14585" width="9.140625" style="1"/>
    <col min="14586" max="14586" width="40.140625" style="1" customWidth="1"/>
    <col min="14587" max="14587" width="6.5703125" style="1" customWidth="1"/>
    <col min="14588" max="14588" width="5.85546875" style="1" customWidth="1"/>
    <col min="14589" max="14589" width="7.28515625" style="1" customWidth="1"/>
    <col min="14590" max="14590" width="7.42578125" style="1" customWidth="1"/>
    <col min="14591" max="14591" width="16" style="1" bestFit="1" customWidth="1"/>
    <col min="14592" max="14592" width="14.85546875" style="1" customWidth="1"/>
    <col min="14593" max="14841" width="9.140625" style="1"/>
    <col min="14842" max="14842" width="40.140625" style="1" customWidth="1"/>
    <col min="14843" max="14843" width="6.5703125" style="1" customWidth="1"/>
    <col min="14844" max="14844" width="5.85546875" style="1" customWidth="1"/>
    <col min="14845" max="14845" width="7.28515625" style="1" customWidth="1"/>
    <col min="14846" max="14846" width="7.42578125" style="1" customWidth="1"/>
    <col min="14847" max="14847" width="16" style="1" bestFit="1" customWidth="1"/>
    <col min="14848" max="14848" width="14.85546875" style="1" customWidth="1"/>
    <col min="14849" max="15097" width="9.140625" style="1"/>
    <col min="15098" max="15098" width="40.140625" style="1" customWidth="1"/>
    <col min="15099" max="15099" width="6.5703125" style="1" customWidth="1"/>
    <col min="15100" max="15100" width="5.85546875" style="1" customWidth="1"/>
    <col min="15101" max="15101" width="7.28515625" style="1" customWidth="1"/>
    <col min="15102" max="15102" width="7.42578125" style="1" customWidth="1"/>
    <col min="15103" max="15103" width="16" style="1" bestFit="1" customWidth="1"/>
    <col min="15104" max="15104" width="14.85546875" style="1" customWidth="1"/>
    <col min="15105" max="15353" width="9.140625" style="1"/>
    <col min="15354" max="15354" width="40.140625" style="1" customWidth="1"/>
    <col min="15355" max="15355" width="6.5703125" style="1" customWidth="1"/>
    <col min="15356" max="15356" width="5.85546875" style="1" customWidth="1"/>
    <col min="15357" max="15357" width="7.28515625" style="1" customWidth="1"/>
    <col min="15358" max="15358" width="7.42578125" style="1" customWidth="1"/>
    <col min="15359" max="15359" width="16" style="1" bestFit="1" customWidth="1"/>
    <col min="15360" max="15360" width="14.85546875" style="1" customWidth="1"/>
    <col min="15361" max="15609" width="9.140625" style="1"/>
    <col min="15610" max="15610" width="40.140625" style="1" customWidth="1"/>
    <col min="15611" max="15611" width="6.5703125" style="1" customWidth="1"/>
    <col min="15612" max="15612" width="5.85546875" style="1" customWidth="1"/>
    <col min="15613" max="15613" width="7.28515625" style="1" customWidth="1"/>
    <col min="15614" max="15614" width="7.42578125" style="1" customWidth="1"/>
    <col min="15615" max="15615" width="16" style="1" bestFit="1" customWidth="1"/>
    <col min="15616" max="15616" width="14.85546875" style="1" customWidth="1"/>
    <col min="15617" max="15865" width="9.140625" style="1"/>
    <col min="15866" max="15866" width="40.140625" style="1" customWidth="1"/>
    <col min="15867" max="15867" width="6.5703125" style="1" customWidth="1"/>
    <col min="15868" max="15868" width="5.85546875" style="1" customWidth="1"/>
    <col min="15869" max="15869" width="7.28515625" style="1" customWidth="1"/>
    <col min="15870" max="15870" width="7.42578125" style="1" customWidth="1"/>
    <col min="15871" max="15871" width="16" style="1" bestFit="1" customWidth="1"/>
    <col min="15872" max="15872" width="14.85546875" style="1" customWidth="1"/>
    <col min="15873" max="16121" width="9.140625" style="1"/>
    <col min="16122" max="16122" width="40.140625" style="1" customWidth="1"/>
    <col min="16123" max="16123" width="6.5703125" style="1" customWidth="1"/>
    <col min="16124" max="16124" width="5.85546875" style="1" customWidth="1"/>
    <col min="16125" max="16125" width="7.28515625" style="1" customWidth="1"/>
    <col min="16126" max="16126" width="7.42578125" style="1" customWidth="1"/>
    <col min="16127" max="16127" width="16" style="1" bestFit="1" customWidth="1"/>
    <col min="16128" max="16128" width="14.85546875" style="1" customWidth="1"/>
    <col min="16129" max="16384" width="9.140625" style="1"/>
  </cols>
  <sheetData>
    <row r="1" spans="1:12" x14ac:dyDescent="0.2">
      <c r="A1" s="36" t="s">
        <v>0</v>
      </c>
      <c r="B1" s="36"/>
      <c r="C1" s="36"/>
      <c r="D1" s="36"/>
      <c r="E1" s="36"/>
      <c r="F1" s="36"/>
      <c r="G1" s="36"/>
      <c r="H1" s="36"/>
      <c r="I1" s="36"/>
      <c r="J1" s="36"/>
    </row>
    <row r="2" spans="1:12" x14ac:dyDescent="0.25">
      <c r="A2" s="37" t="s">
        <v>1</v>
      </c>
      <c r="B2" s="37"/>
      <c r="C2" s="37"/>
      <c r="D2" s="37"/>
      <c r="E2" s="37"/>
      <c r="F2" s="37"/>
      <c r="G2" s="37"/>
      <c r="H2" s="37"/>
      <c r="I2" s="37"/>
      <c r="J2" s="37"/>
    </row>
    <row r="3" spans="1:12" ht="15" customHeight="1" x14ac:dyDescent="0.2">
      <c r="A3" s="38" t="s">
        <v>2</v>
      </c>
      <c r="B3" s="38"/>
      <c r="C3" s="38"/>
      <c r="D3" s="38"/>
      <c r="E3" s="38"/>
      <c r="F3" s="38"/>
      <c r="G3" s="38"/>
      <c r="H3" s="38"/>
      <c r="I3" s="38"/>
      <c r="J3" s="38"/>
    </row>
    <row r="4" spans="1:12" x14ac:dyDescent="0.2">
      <c r="A4" s="38" t="s">
        <v>3</v>
      </c>
      <c r="B4" s="38"/>
      <c r="C4" s="38"/>
      <c r="D4" s="38"/>
      <c r="E4" s="38"/>
      <c r="F4" s="38"/>
      <c r="G4" s="38"/>
      <c r="H4" s="38"/>
      <c r="I4" s="38"/>
      <c r="J4" s="38"/>
    </row>
    <row r="5" spans="1:12" x14ac:dyDescent="0.25">
      <c r="A5" s="39" t="s">
        <v>4</v>
      </c>
      <c r="B5" s="39"/>
      <c r="C5" s="39"/>
      <c r="D5" s="39"/>
      <c r="E5" s="39"/>
      <c r="F5" s="39"/>
      <c r="G5" s="39"/>
      <c r="H5" s="39"/>
    </row>
    <row r="6" spans="1:12" ht="15" customHeight="1" x14ac:dyDescent="0.25">
      <c r="A6" s="41" t="s">
        <v>5</v>
      </c>
      <c r="B6" s="41"/>
      <c r="C6" s="41"/>
      <c r="D6" s="41"/>
      <c r="E6" s="41"/>
      <c r="F6" s="41"/>
      <c r="G6" s="41"/>
      <c r="H6" s="41"/>
      <c r="I6" s="41"/>
      <c r="J6" s="41"/>
    </row>
    <row r="7" spans="1:12" x14ac:dyDescent="0.25">
      <c r="A7" s="4"/>
    </row>
    <row r="8" spans="1:12" x14ac:dyDescent="0.25">
      <c r="A8" s="5" t="s">
        <v>4</v>
      </c>
      <c r="C8" s="42"/>
      <c r="D8" s="42"/>
      <c r="E8" s="42"/>
      <c r="F8" s="42"/>
      <c r="G8" s="42"/>
      <c r="H8" s="42"/>
      <c r="J8" s="3" t="s">
        <v>625</v>
      </c>
    </row>
    <row r="9" spans="1:12" ht="15" customHeight="1" x14ac:dyDescent="0.25">
      <c r="A9" s="43" t="s">
        <v>6</v>
      </c>
      <c r="B9" s="43" t="s">
        <v>7</v>
      </c>
      <c r="C9" s="43" t="s">
        <v>8</v>
      </c>
      <c r="D9" s="43" t="s">
        <v>9</v>
      </c>
      <c r="E9" s="43" t="s">
        <v>10</v>
      </c>
      <c r="F9" s="43" t="s">
        <v>11</v>
      </c>
      <c r="G9" s="44" t="s">
        <v>12</v>
      </c>
      <c r="H9" s="45"/>
      <c r="I9" s="44" t="s">
        <v>13</v>
      </c>
      <c r="J9" s="45"/>
    </row>
    <row r="10" spans="1:12" ht="51" x14ac:dyDescent="0.25">
      <c r="A10" s="43" t="s">
        <v>4</v>
      </c>
      <c r="B10" s="43"/>
      <c r="C10" s="43" t="s">
        <v>4</v>
      </c>
      <c r="D10" s="43" t="s">
        <v>4</v>
      </c>
      <c r="E10" s="43" t="s">
        <v>4</v>
      </c>
      <c r="F10" s="43" t="s">
        <v>4</v>
      </c>
      <c r="G10" s="6" t="s">
        <v>14</v>
      </c>
      <c r="H10" s="7" t="s">
        <v>15</v>
      </c>
      <c r="I10" s="6" t="s">
        <v>14</v>
      </c>
      <c r="J10" s="7" t="s">
        <v>15</v>
      </c>
      <c r="L10" s="8"/>
    </row>
    <row r="11" spans="1:12" x14ac:dyDescent="0.25">
      <c r="A11" s="15" t="s">
        <v>16</v>
      </c>
      <c r="B11" s="11">
        <v>701</v>
      </c>
      <c r="C11" s="11"/>
      <c r="D11" s="11"/>
      <c r="E11" s="11"/>
      <c r="F11" s="11"/>
      <c r="G11" s="13">
        <f>G12+G79+G106+G139+G163+G170+G192+G199</f>
        <v>671672179</v>
      </c>
      <c r="H11" s="13">
        <f>H12+H79+H106+H139+H163+H170+H192+H199</f>
        <v>470974644.41000003</v>
      </c>
      <c r="I11" s="13">
        <f>I12+I79+I106+I139+I163+I170+I192+I199</f>
        <v>931104634</v>
      </c>
      <c r="J11" s="13">
        <f>J12+J79+J106+J139+J163+J170+J192+J199</f>
        <v>701898999.40999997</v>
      </c>
    </row>
    <row r="12" spans="1:12" x14ac:dyDescent="0.25">
      <c r="A12" s="10" t="s">
        <v>17</v>
      </c>
      <c r="B12" s="11">
        <v>701</v>
      </c>
      <c r="C12" s="12" t="s">
        <v>18</v>
      </c>
      <c r="D12" s="12" t="s">
        <v>4</v>
      </c>
      <c r="E12" s="12" t="s">
        <v>4</v>
      </c>
      <c r="F12" s="11" t="s">
        <v>4</v>
      </c>
      <c r="G12" s="13">
        <f>G23+G40+G13</f>
        <v>103195709.78</v>
      </c>
      <c r="H12" s="13">
        <f t="shared" ref="H12:J12" si="0">H23+H40+H13</f>
        <v>1110491</v>
      </c>
      <c r="I12" s="13">
        <f t="shared" si="0"/>
        <v>102980603.78</v>
      </c>
      <c r="J12" s="13">
        <f t="shared" si="0"/>
        <v>1155315</v>
      </c>
    </row>
    <row r="13" spans="1:12" ht="38.25" x14ac:dyDescent="0.25">
      <c r="A13" s="10" t="s">
        <v>19</v>
      </c>
      <c r="B13" s="11">
        <v>701</v>
      </c>
      <c r="C13" s="12" t="s">
        <v>18</v>
      </c>
      <c r="D13" s="12" t="s">
        <v>20</v>
      </c>
      <c r="E13" s="12"/>
      <c r="F13" s="11"/>
      <c r="G13" s="13">
        <f>G14</f>
        <v>2846615.23</v>
      </c>
      <c r="H13" s="13">
        <f t="shared" ref="H13:J14" si="1">H14</f>
        <v>0</v>
      </c>
      <c r="I13" s="13">
        <f t="shared" si="1"/>
        <v>2886615.23</v>
      </c>
      <c r="J13" s="13">
        <f t="shared" si="1"/>
        <v>0</v>
      </c>
    </row>
    <row r="14" spans="1:12" x14ac:dyDescent="0.25">
      <c r="A14" s="14" t="s">
        <v>21</v>
      </c>
      <c r="B14" s="11">
        <v>701</v>
      </c>
      <c r="C14" s="12" t="s">
        <v>18</v>
      </c>
      <c r="D14" s="12" t="s">
        <v>20</v>
      </c>
      <c r="E14" s="12" t="s">
        <v>22</v>
      </c>
      <c r="F14" s="11"/>
      <c r="G14" s="13">
        <f>G15</f>
        <v>2846615.23</v>
      </c>
      <c r="H14" s="13">
        <f t="shared" si="1"/>
        <v>0</v>
      </c>
      <c r="I14" s="13">
        <f t="shared" si="1"/>
        <v>2886615.23</v>
      </c>
      <c r="J14" s="13">
        <f t="shared" si="1"/>
        <v>0</v>
      </c>
    </row>
    <row r="15" spans="1:12" ht="25.5" x14ac:dyDescent="0.25">
      <c r="A15" s="14" t="s">
        <v>23</v>
      </c>
      <c r="B15" s="11">
        <v>701</v>
      </c>
      <c r="C15" s="12" t="s">
        <v>18</v>
      </c>
      <c r="D15" s="12" t="s">
        <v>20</v>
      </c>
      <c r="E15" s="12" t="s">
        <v>24</v>
      </c>
      <c r="F15" s="11"/>
      <c r="G15" s="13">
        <f>G16+G18+G21</f>
        <v>2846615.23</v>
      </c>
      <c r="H15" s="13">
        <f t="shared" ref="H15:J15" si="2">H16+H18+H21</f>
        <v>0</v>
      </c>
      <c r="I15" s="13">
        <f t="shared" si="2"/>
        <v>2886615.23</v>
      </c>
      <c r="J15" s="13">
        <f t="shared" si="2"/>
        <v>0</v>
      </c>
    </row>
    <row r="16" spans="1:12" ht="25.5" x14ac:dyDescent="0.25">
      <c r="A16" s="15" t="s">
        <v>25</v>
      </c>
      <c r="B16" s="11">
        <v>701</v>
      </c>
      <c r="C16" s="12" t="s">
        <v>18</v>
      </c>
      <c r="D16" s="12" t="s">
        <v>20</v>
      </c>
      <c r="E16" s="12" t="s">
        <v>26</v>
      </c>
      <c r="F16" s="11"/>
      <c r="G16" s="13">
        <f>G17</f>
        <v>2446615.23</v>
      </c>
      <c r="H16" s="13">
        <f t="shared" ref="H16:J16" si="3">H17</f>
        <v>0</v>
      </c>
      <c r="I16" s="13">
        <f t="shared" si="3"/>
        <v>2446615.23</v>
      </c>
      <c r="J16" s="13">
        <f t="shared" si="3"/>
        <v>0</v>
      </c>
    </row>
    <row r="17" spans="1:10" ht="63.75" x14ac:dyDescent="0.25">
      <c r="A17" s="15" t="s">
        <v>27</v>
      </c>
      <c r="B17" s="11">
        <v>701</v>
      </c>
      <c r="C17" s="12" t="s">
        <v>18</v>
      </c>
      <c r="D17" s="12" t="s">
        <v>20</v>
      </c>
      <c r="E17" s="12" t="s">
        <v>26</v>
      </c>
      <c r="F17" s="11">
        <v>100</v>
      </c>
      <c r="G17" s="13">
        <f>2352514.64+94100.59</f>
        <v>2446615.23</v>
      </c>
      <c r="H17" s="13"/>
      <c r="I17" s="13">
        <f>2352514.64+94100.59</f>
        <v>2446615.23</v>
      </c>
      <c r="J17" s="13"/>
    </row>
    <row r="18" spans="1:10" ht="25.5" x14ac:dyDescent="0.25">
      <c r="A18" s="16" t="s">
        <v>28</v>
      </c>
      <c r="B18" s="11">
        <v>701</v>
      </c>
      <c r="C18" s="12" t="s">
        <v>18</v>
      </c>
      <c r="D18" s="12" t="s">
        <v>20</v>
      </c>
      <c r="E18" s="12" t="s">
        <v>29</v>
      </c>
      <c r="F18" s="11"/>
      <c r="G18" s="13">
        <f>SUM(G19:G20)</f>
        <v>400000</v>
      </c>
      <c r="H18" s="13">
        <f t="shared" ref="H18:J18" si="4">SUM(H19:H20)</f>
        <v>0</v>
      </c>
      <c r="I18" s="13">
        <f t="shared" si="4"/>
        <v>400000</v>
      </c>
      <c r="J18" s="13">
        <f t="shared" si="4"/>
        <v>0</v>
      </c>
    </row>
    <row r="19" spans="1:10" ht="63.75" x14ac:dyDescent="0.25">
      <c r="A19" s="15" t="s">
        <v>27</v>
      </c>
      <c r="B19" s="11">
        <v>701</v>
      </c>
      <c r="C19" s="12" t="s">
        <v>18</v>
      </c>
      <c r="D19" s="12" t="s">
        <v>20</v>
      </c>
      <c r="E19" s="12" t="s">
        <v>29</v>
      </c>
      <c r="F19" s="11">
        <v>100</v>
      </c>
      <c r="G19" s="13">
        <v>270000</v>
      </c>
      <c r="H19" s="13"/>
      <c r="I19" s="13">
        <v>270000</v>
      </c>
      <c r="J19" s="13"/>
    </row>
    <row r="20" spans="1:10" ht="25.5" x14ac:dyDescent="0.25">
      <c r="A20" s="15" t="s">
        <v>30</v>
      </c>
      <c r="B20" s="11">
        <v>701</v>
      </c>
      <c r="C20" s="12" t="s">
        <v>18</v>
      </c>
      <c r="D20" s="12" t="s">
        <v>20</v>
      </c>
      <c r="E20" s="12" t="s">
        <v>29</v>
      </c>
      <c r="F20" s="11">
        <v>200</v>
      </c>
      <c r="G20" s="13">
        <v>130000</v>
      </c>
      <c r="H20" s="13"/>
      <c r="I20" s="13">
        <v>130000</v>
      </c>
      <c r="J20" s="13"/>
    </row>
    <row r="21" spans="1:10" ht="51" x14ac:dyDescent="0.25">
      <c r="A21" s="15" t="s">
        <v>31</v>
      </c>
      <c r="B21" s="11">
        <v>701</v>
      </c>
      <c r="C21" s="12" t="s">
        <v>18</v>
      </c>
      <c r="D21" s="12" t="s">
        <v>20</v>
      </c>
      <c r="E21" s="12" t="s">
        <v>32</v>
      </c>
      <c r="F21" s="11"/>
      <c r="G21" s="13">
        <f>G22</f>
        <v>0</v>
      </c>
      <c r="H21" s="13">
        <f t="shared" ref="H21:J21" si="5">H22</f>
        <v>0</v>
      </c>
      <c r="I21" s="13">
        <f t="shared" si="5"/>
        <v>40000</v>
      </c>
      <c r="J21" s="13">
        <f t="shared" si="5"/>
        <v>0</v>
      </c>
    </row>
    <row r="22" spans="1:10" ht="63.75" x14ac:dyDescent="0.25">
      <c r="A22" s="15" t="s">
        <v>27</v>
      </c>
      <c r="B22" s="11">
        <v>701</v>
      </c>
      <c r="C22" s="12" t="s">
        <v>18</v>
      </c>
      <c r="D22" s="12" t="s">
        <v>20</v>
      </c>
      <c r="E22" s="12" t="s">
        <v>32</v>
      </c>
      <c r="F22" s="11">
        <v>100</v>
      </c>
      <c r="G22" s="13"/>
      <c r="H22" s="13"/>
      <c r="I22" s="13">
        <v>40000</v>
      </c>
      <c r="J22" s="13"/>
    </row>
    <row r="23" spans="1:10" ht="51" x14ac:dyDescent="0.25">
      <c r="A23" s="15" t="s">
        <v>33</v>
      </c>
      <c r="B23" s="11">
        <v>701</v>
      </c>
      <c r="C23" s="12" t="s">
        <v>18</v>
      </c>
      <c r="D23" s="12" t="s">
        <v>34</v>
      </c>
      <c r="E23" s="12"/>
      <c r="F23" s="11"/>
      <c r="G23" s="13">
        <f>G36+G24</f>
        <v>47236985.75</v>
      </c>
      <c r="H23" s="13">
        <f>H36+H24</f>
        <v>0</v>
      </c>
      <c r="I23" s="13">
        <f>I36+I24</f>
        <v>47236985.75</v>
      </c>
      <c r="J23" s="13">
        <f>J36+J24</f>
        <v>0</v>
      </c>
    </row>
    <row r="24" spans="1:10" ht="38.25" x14ac:dyDescent="0.25">
      <c r="A24" s="15" t="s">
        <v>35</v>
      </c>
      <c r="B24" s="11">
        <v>701</v>
      </c>
      <c r="C24" s="12" t="s">
        <v>18</v>
      </c>
      <c r="D24" s="12" t="s">
        <v>34</v>
      </c>
      <c r="E24" s="12" t="s">
        <v>36</v>
      </c>
      <c r="F24" s="11"/>
      <c r="G24" s="13">
        <f>G25</f>
        <v>975000</v>
      </c>
      <c r="H24" s="13">
        <f t="shared" ref="H24:J24" si="6">H25</f>
        <v>0</v>
      </c>
      <c r="I24" s="13">
        <f t="shared" si="6"/>
        <v>975000</v>
      </c>
      <c r="J24" s="13">
        <f t="shared" si="6"/>
        <v>0</v>
      </c>
    </row>
    <row r="25" spans="1:10" ht="38.25" x14ac:dyDescent="0.25">
      <c r="A25" s="15" t="s">
        <v>37</v>
      </c>
      <c r="B25" s="11">
        <v>701</v>
      </c>
      <c r="C25" s="12" t="s">
        <v>18</v>
      </c>
      <c r="D25" s="12" t="s">
        <v>34</v>
      </c>
      <c r="E25" s="12" t="s">
        <v>38</v>
      </c>
      <c r="F25" s="11"/>
      <c r="G25" s="13">
        <f>G26+G30+G33</f>
        <v>975000</v>
      </c>
      <c r="H25" s="13">
        <f>H26+H30+H33</f>
        <v>0</v>
      </c>
      <c r="I25" s="13">
        <f>I26+I30+I33</f>
        <v>975000</v>
      </c>
      <c r="J25" s="13">
        <f>J26+J30+J33</f>
        <v>0</v>
      </c>
    </row>
    <row r="26" spans="1:10" ht="38.25" x14ac:dyDescent="0.25">
      <c r="A26" s="15" t="s">
        <v>39</v>
      </c>
      <c r="B26" s="11">
        <v>701</v>
      </c>
      <c r="C26" s="12" t="s">
        <v>18</v>
      </c>
      <c r="D26" s="12" t="s">
        <v>34</v>
      </c>
      <c r="E26" s="12" t="s">
        <v>40</v>
      </c>
      <c r="F26" s="11"/>
      <c r="G26" s="13">
        <f>G27</f>
        <v>370000</v>
      </c>
      <c r="H26" s="13">
        <f t="shared" ref="H26:J26" si="7">H27</f>
        <v>0</v>
      </c>
      <c r="I26" s="13">
        <f t="shared" si="7"/>
        <v>370000</v>
      </c>
      <c r="J26" s="13">
        <f t="shared" si="7"/>
        <v>0</v>
      </c>
    </row>
    <row r="27" spans="1:10" ht="25.5" x14ac:dyDescent="0.25">
      <c r="A27" s="15" t="s">
        <v>41</v>
      </c>
      <c r="B27" s="11">
        <v>701</v>
      </c>
      <c r="C27" s="12" t="s">
        <v>18</v>
      </c>
      <c r="D27" s="12" t="s">
        <v>34</v>
      </c>
      <c r="E27" s="12" t="s">
        <v>42</v>
      </c>
      <c r="F27" s="11"/>
      <c r="G27" s="13">
        <f>SUM(G28:G29)</f>
        <v>370000</v>
      </c>
      <c r="H27" s="13">
        <f t="shared" ref="H27:J27" si="8">SUM(H28:H29)</f>
        <v>0</v>
      </c>
      <c r="I27" s="13">
        <f t="shared" si="8"/>
        <v>370000</v>
      </c>
      <c r="J27" s="13">
        <f t="shared" si="8"/>
        <v>0</v>
      </c>
    </row>
    <row r="28" spans="1:10" ht="63.75" x14ac:dyDescent="0.25">
      <c r="A28" s="15" t="s">
        <v>27</v>
      </c>
      <c r="B28" s="11">
        <v>701</v>
      </c>
      <c r="C28" s="12" t="s">
        <v>18</v>
      </c>
      <c r="D28" s="12" t="s">
        <v>34</v>
      </c>
      <c r="E28" s="12" t="s">
        <v>42</v>
      </c>
      <c r="F28" s="11">
        <v>100</v>
      </c>
      <c r="G28" s="13">
        <f>275000-30000</f>
        <v>245000</v>
      </c>
      <c r="H28" s="13"/>
      <c r="I28" s="13">
        <f>275000-30000</f>
        <v>245000</v>
      </c>
      <c r="J28" s="13"/>
    </row>
    <row r="29" spans="1:10" ht="25.5" x14ac:dyDescent="0.25">
      <c r="A29" s="15" t="s">
        <v>30</v>
      </c>
      <c r="B29" s="11">
        <v>701</v>
      </c>
      <c r="C29" s="12" t="s">
        <v>18</v>
      </c>
      <c r="D29" s="12" t="s">
        <v>34</v>
      </c>
      <c r="E29" s="12" t="s">
        <v>42</v>
      </c>
      <c r="F29" s="11">
        <v>200</v>
      </c>
      <c r="G29" s="13">
        <v>125000</v>
      </c>
      <c r="H29" s="13"/>
      <c r="I29" s="13">
        <v>125000</v>
      </c>
      <c r="J29" s="13"/>
    </row>
    <row r="30" spans="1:10" ht="38.25" x14ac:dyDescent="0.25">
      <c r="A30" s="15" t="s">
        <v>43</v>
      </c>
      <c r="B30" s="11">
        <v>701</v>
      </c>
      <c r="C30" s="12" t="s">
        <v>18</v>
      </c>
      <c r="D30" s="12" t="s">
        <v>34</v>
      </c>
      <c r="E30" s="12" t="s">
        <v>44</v>
      </c>
      <c r="F30" s="11"/>
      <c r="G30" s="13">
        <f>G31</f>
        <v>150000</v>
      </c>
      <c r="H30" s="13">
        <f t="shared" ref="H30:J30" si="9">H31</f>
        <v>0</v>
      </c>
      <c r="I30" s="13">
        <f t="shared" si="9"/>
        <v>150000</v>
      </c>
      <c r="J30" s="13">
        <f t="shared" si="9"/>
        <v>0</v>
      </c>
    </row>
    <row r="31" spans="1:10" ht="25.5" x14ac:dyDescent="0.25">
      <c r="A31" s="15" t="s">
        <v>41</v>
      </c>
      <c r="B31" s="11">
        <v>701</v>
      </c>
      <c r="C31" s="12" t="s">
        <v>18</v>
      </c>
      <c r="D31" s="12" t="s">
        <v>34</v>
      </c>
      <c r="E31" s="12" t="s">
        <v>45</v>
      </c>
      <c r="F31" s="11"/>
      <c r="G31" s="13">
        <f>SUM(G32:G32)</f>
        <v>150000</v>
      </c>
      <c r="H31" s="13">
        <f>SUM(H32:H32)</f>
        <v>0</v>
      </c>
      <c r="I31" s="13">
        <f>SUM(I32:I32)</f>
        <v>150000</v>
      </c>
      <c r="J31" s="13">
        <f>SUM(J32:J32)</f>
        <v>0</v>
      </c>
    </row>
    <row r="32" spans="1:10" ht="63.75" x14ac:dyDescent="0.25">
      <c r="A32" s="15" t="s">
        <v>27</v>
      </c>
      <c r="B32" s="11">
        <v>701</v>
      </c>
      <c r="C32" s="12" t="s">
        <v>18</v>
      </c>
      <c r="D32" s="12" t="s">
        <v>34</v>
      </c>
      <c r="E32" s="12" t="s">
        <v>45</v>
      </c>
      <c r="F32" s="11">
        <v>100</v>
      </c>
      <c r="G32" s="13">
        <f>200000-50000</f>
        <v>150000</v>
      </c>
      <c r="H32" s="13"/>
      <c r="I32" s="13">
        <f>200000-50000</f>
        <v>150000</v>
      </c>
      <c r="J32" s="13"/>
    </row>
    <row r="33" spans="1:10" ht="51" x14ac:dyDescent="0.25">
      <c r="A33" s="15" t="s">
        <v>46</v>
      </c>
      <c r="B33" s="11">
        <v>701</v>
      </c>
      <c r="C33" s="12" t="s">
        <v>18</v>
      </c>
      <c r="D33" s="12" t="s">
        <v>34</v>
      </c>
      <c r="E33" s="12" t="s">
        <v>47</v>
      </c>
      <c r="F33" s="11"/>
      <c r="G33" s="13">
        <f>G34</f>
        <v>455000</v>
      </c>
      <c r="H33" s="13">
        <f t="shared" ref="H33:J34" si="10">H34</f>
        <v>0</v>
      </c>
      <c r="I33" s="13">
        <f t="shared" si="10"/>
        <v>455000</v>
      </c>
      <c r="J33" s="13">
        <f t="shared" si="10"/>
        <v>0</v>
      </c>
    </row>
    <row r="34" spans="1:10" ht="51" x14ac:dyDescent="0.25">
      <c r="A34" s="15" t="s">
        <v>31</v>
      </c>
      <c r="B34" s="11">
        <v>701</v>
      </c>
      <c r="C34" s="12" t="s">
        <v>18</v>
      </c>
      <c r="D34" s="12" t="s">
        <v>34</v>
      </c>
      <c r="E34" s="12" t="s">
        <v>48</v>
      </c>
      <c r="F34" s="11"/>
      <c r="G34" s="13">
        <f>G35</f>
        <v>455000</v>
      </c>
      <c r="H34" s="13">
        <f t="shared" si="10"/>
        <v>0</v>
      </c>
      <c r="I34" s="13">
        <f t="shared" si="10"/>
        <v>455000</v>
      </c>
      <c r="J34" s="13">
        <f t="shared" si="10"/>
        <v>0</v>
      </c>
    </row>
    <row r="35" spans="1:10" ht="63.75" x14ac:dyDescent="0.25">
      <c r="A35" s="15" t="s">
        <v>27</v>
      </c>
      <c r="B35" s="11">
        <v>701</v>
      </c>
      <c r="C35" s="12" t="s">
        <v>18</v>
      </c>
      <c r="D35" s="12" t="s">
        <v>34</v>
      </c>
      <c r="E35" s="12" t="s">
        <v>48</v>
      </c>
      <c r="F35" s="11">
        <v>100</v>
      </c>
      <c r="G35" s="13">
        <f>505000-50000</f>
        <v>455000</v>
      </c>
      <c r="H35" s="13"/>
      <c r="I35" s="13">
        <f>505000-50000</f>
        <v>455000</v>
      </c>
      <c r="J35" s="13"/>
    </row>
    <row r="36" spans="1:10" x14ac:dyDescent="0.25">
      <c r="A36" s="14" t="s">
        <v>21</v>
      </c>
      <c r="B36" s="11">
        <v>701</v>
      </c>
      <c r="C36" s="12" t="s">
        <v>18</v>
      </c>
      <c r="D36" s="12" t="s">
        <v>34</v>
      </c>
      <c r="E36" s="12" t="s">
        <v>22</v>
      </c>
      <c r="F36" s="11"/>
      <c r="G36" s="13">
        <f t="shared" ref="G36:J37" si="11">G37</f>
        <v>46261985.75</v>
      </c>
      <c r="H36" s="13">
        <f t="shared" si="11"/>
        <v>0</v>
      </c>
      <c r="I36" s="13">
        <f t="shared" si="11"/>
        <v>46261985.75</v>
      </c>
      <c r="J36" s="13">
        <f t="shared" si="11"/>
        <v>0</v>
      </c>
    </row>
    <row r="37" spans="1:10" ht="25.5" x14ac:dyDescent="0.25">
      <c r="A37" s="14" t="s">
        <v>23</v>
      </c>
      <c r="B37" s="11">
        <v>701</v>
      </c>
      <c r="C37" s="12" t="s">
        <v>18</v>
      </c>
      <c r="D37" s="12" t="s">
        <v>34</v>
      </c>
      <c r="E37" s="12" t="s">
        <v>24</v>
      </c>
      <c r="F37" s="11"/>
      <c r="G37" s="13">
        <f>G38</f>
        <v>46261985.75</v>
      </c>
      <c r="H37" s="13">
        <f t="shared" si="11"/>
        <v>0</v>
      </c>
      <c r="I37" s="13">
        <f t="shared" si="11"/>
        <v>46261985.75</v>
      </c>
      <c r="J37" s="13">
        <f t="shared" si="11"/>
        <v>0</v>
      </c>
    </row>
    <row r="38" spans="1:10" ht="25.5" x14ac:dyDescent="0.25">
      <c r="A38" s="15" t="s">
        <v>49</v>
      </c>
      <c r="B38" s="11">
        <v>701</v>
      </c>
      <c r="C38" s="12" t="s">
        <v>18</v>
      </c>
      <c r="D38" s="12" t="s">
        <v>34</v>
      </c>
      <c r="E38" s="12" t="s">
        <v>50</v>
      </c>
      <c r="F38" s="11"/>
      <c r="G38" s="13">
        <f>G39</f>
        <v>46261985.75</v>
      </c>
      <c r="H38" s="13">
        <f t="shared" ref="H38:J38" si="12">H39</f>
        <v>0</v>
      </c>
      <c r="I38" s="13">
        <f t="shared" si="12"/>
        <v>46261985.75</v>
      </c>
      <c r="J38" s="13">
        <f t="shared" si="12"/>
        <v>0</v>
      </c>
    </row>
    <row r="39" spans="1:10" ht="63.75" x14ac:dyDescent="0.25">
      <c r="A39" s="15" t="s">
        <v>27</v>
      </c>
      <c r="B39" s="11">
        <v>701</v>
      </c>
      <c r="C39" s="12" t="s">
        <v>18</v>
      </c>
      <c r="D39" s="12" t="s">
        <v>34</v>
      </c>
      <c r="E39" s="12" t="s">
        <v>50</v>
      </c>
      <c r="F39" s="11">
        <v>100</v>
      </c>
      <c r="G39" s="13">
        <f>49238921.9-2976936.15</f>
        <v>46261985.75</v>
      </c>
      <c r="H39" s="13"/>
      <c r="I39" s="13">
        <f>49238921.9-2976936.15</f>
        <v>46261985.75</v>
      </c>
      <c r="J39" s="17"/>
    </row>
    <row r="40" spans="1:10" x14ac:dyDescent="0.25">
      <c r="A40" s="15" t="s">
        <v>54</v>
      </c>
      <c r="B40" s="11">
        <v>701</v>
      </c>
      <c r="C40" s="12" t="s">
        <v>18</v>
      </c>
      <c r="D40" s="12" t="s">
        <v>55</v>
      </c>
      <c r="E40" s="12"/>
      <c r="F40" s="11"/>
      <c r="G40" s="13">
        <f>G41+G64</f>
        <v>53112108.799999997</v>
      </c>
      <c r="H40" s="13">
        <f t="shared" ref="H40:J40" si="13">H41+H64</f>
        <v>1110491</v>
      </c>
      <c r="I40" s="13">
        <f t="shared" si="13"/>
        <v>52857002.799999997</v>
      </c>
      <c r="J40" s="13">
        <f t="shared" si="13"/>
        <v>1155315</v>
      </c>
    </row>
    <row r="41" spans="1:10" ht="38.25" x14ac:dyDescent="0.25">
      <c r="A41" s="15" t="s">
        <v>35</v>
      </c>
      <c r="B41" s="11">
        <v>701</v>
      </c>
      <c r="C41" s="12" t="s">
        <v>18</v>
      </c>
      <c r="D41" s="12" t="s">
        <v>55</v>
      </c>
      <c r="E41" s="12" t="s">
        <v>36</v>
      </c>
      <c r="F41" s="11"/>
      <c r="G41" s="13">
        <f>G42+G55+G60</f>
        <v>4077700</v>
      </c>
      <c r="H41" s="13">
        <f>H42+H55+H60</f>
        <v>0</v>
      </c>
      <c r="I41" s="13">
        <f>I42+I55+I60</f>
        <v>4077700</v>
      </c>
      <c r="J41" s="13">
        <f>J42+J55+J60</f>
        <v>0</v>
      </c>
    </row>
    <row r="42" spans="1:10" ht="38.25" x14ac:dyDescent="0.25">
      <c r="A42" s="15" t="s">
        <v>65</v>
      </c>
      <c r="B42" s="11">
        <v>701</v>
      </c>
      <c r="C42" s="12" t="s">
        <v>18</v>
      </c>
      <c r="D42" s="12" t="s">
        <v>55</v>
      </c>
      <c r="E42" s="12" t="s">
        <v>66</v>
      </c>
      <c r="F42" s="11"/>
      <c r="G42" s="13">
        <f>G43+G46+G49+G52</f>
        <v>2680600</v>
      </c>
      <c r="H42" s="13">
        <f t="shared" ref="H42:J42" si="14">H43+H46+H49+H52</f>
        <v>0</v>
      </c>
      <c r="I42" s="13">
        <f t="shared" si="14"/>
        <v>2680600</v>
      </c>
      <c r="J42" s="13">
        <f t="shared" si="14"/>
        <v>0</v>
      </c>
    </row>
    <row r="43" spans="1:10" ht="63.75" x14ac:dyDescent="0.25">
      <c r="A43" s="15" t="s">
        <v>67</v>
      </c>
      <c r="B43" s="11">
        <v>701</v>
      </c>
      <c r="C43" s="12" t="s">
        <v>18</v>
      </c>
      <c r="D43" s="12" t="s">
        <v>55</v>
      </c>
      <c r="E43" s="12" t="s">
        <v>68</v>
      </c>
      <c r="F43" s="11"/>
      <c r="G43" s="13">
        <f>G44</f>
        <v>990000</v>
      </c>
      <c r="H43" s="13">
        <f t="shared" ref="H43:J43" si="15">H44</f>
        <v>0</v>
      </c>
      <c r="I43" s="13">
        <f t="shared" si="15"/>
        <v>990000</v>
      </c>
      <c r="J43" s="13">
        <f t="shared" si="15"/>
        <v>0</v>
      </c>
    </row>
    <row r="44" spans="1:10" ht="38.25" x14ac:dyDescent="0.25">
      <c r="A44" s="16" t="s">
        <v>69</v>
      </c>
      <c r="B44" s="11">
        <v>701</v>
      </c>
      <c r="C44" s="12" t="s">
        <v>18</v>
      </c>
      <c r="D44" s="12" t="s">
        <v>55</v>
      </c>
      <c r="E44" s="12" t="s">
        <v>70</v>
      </c>
      <c r="F44" s="11"/>
      <c r="G44" s="13">
        <f t="shared" ref="G44:J44" si="16">G45</f>
        <v>990000</v>
      </c>
      <c r="H44" s="13">
        <f t="shared" si="16"/>
        <v>0</v>
      </c>
      <c r="I44" s="13">
        <f t="shared" si="16"/>
        <v>990000</v>
      </c>
      <c r="J44" s="13">
        <f t="shared" si="16"/>
        <v>0</v>
      </c>
    </row>
    <row r="45" spans="1:10" ht="25.5" x14ac:dyDescent="0.25">
      <c r="A45" s="15" t="s">
        <v>30</v>
      </c>
      <c r="B45" s="11">
        <v>701</v>
      </c>
      <c r="C45" s="12" t="s">
        <v>18</v>
      </c>
      <c r="D45" s="12" t="s">
        <v>55</v>
      </c>
      <c r="E45" s="12" t="s">
        <v>70</v>
      </c>
      <c r="F45" s="11">
        <v>200</v>
      </c>
      <c r="G45" s="13">
        <v>990000</v>
      </c>
      <c r="H45" s="13"/>
      <c r="I45" s="13">
        <v>990000</v>
      </c>
      <c r="J45" s="17"/>
    </row>
    <row r="46" spans="1:10" ht="51" x14ac:dyDescent="0.25">
      <c r="A46" s="15" t="s">
        <v>71</v>
      </c>
      <c r="B46" s="11">
        <v>701</v>
      </c>
      <c r="C46" s="12" t="s">
        <v>18</v>
      </c>
      <c r="D46" s="12" t="s">
        <v>55</v>
      </c>
      <c r="E46" s="12" t="s">
        <v>72</v>
      </c>
      <c r="F46" s="11"/>
      <c r="G46" s="13">
        <f>G47</f>
        <v>206500</v>
      </c>
      <c r="H46" s="13">
        <f t="shared" ref="H46:J47" si="17">H47</f>
        <v>0</v>
      </c>
      <c r="I46" s="13">
        <f t="shared" si="17"/>
        <v>206500</v>
      </c>
      <c r="J46" s="13">
        <f t="shared" si="17"/>
        <v>0</v>
      </c>
    </row>
    <row r="47" spans="1:10" ht="38.25" x14ac:dyDescent="0.25">
      <c r="A47" s="16" t="s">
        <v>69</v>
      </c>
      <c r="B47" s="11">
        <v>701</v>
      </c>
      <c r="C47" s="12" t="s">
        <v>18</v>
      </c>
      <c r="D47" s="12" t="s">
        <v>55</v>
      </c>
      <c r="E47" s="12" t="s">
        <v>73</v>
      </c>
      <c r="F47" s="11"/>
      <c r="G47" s="13">
        <f>G48</f>
        <v>206500</v>
      </c>
      <c r="H47" s="13">
        <f t="shared" si="17"/>
        <v>0</v>
      </c>
      <c r="I47" s="13">
        <f t="shared" si="17"/>
        <v>206500</v>
      </c>
      <c r="J47" s="13">
        <f t="shared" si="17"/>
        <v>0</v>
      </c>
    </row>
    <row r="48" spans="1:10" ht="25.5" x14ac:dyDescent="0.25">
      <c r="A48" s="15" t="s">
        <v>30</v>
      </c>
      <c r="B48" s="11">
        <v>701</v>
      </c>
      <c r="C48" s="12" t="s">
        <v>18</v>
      </c>
      <c r="D48" s="12" t="s">
        <v>55</v>
      </c>
      <c r="E48" s="12" t="s">
        <v>73</v>
      </c>
      <c r="F48" s="11">
        <v>200</v>
      </c>
      <c r="G48" s="13">
        <v>206500</v>
      </c>
      <c r="H48" s="13"/>
      <c r="I48" s="13">
        <v>206500</v>
      </c>
      <c r="J48" s="17"/>
    </row>
    <row r="49" spans="1:10" ht="51" x14ac:dyDescent="0.25">
      <c r="A49" s="15" t="s">
        <v>74</v>
      </c>
      <c r="B49" s="11">
        <v>701</v>
      </c>
      <c r="C49" s="12" t="s">
        <v>18</v>
      </c>
      <c r="D49" s="12" t="s">
        <v>55</v>
      </c>
      <c r="E49" s="12" t="s">
        <v>75</v>
      </c>
      <c r="F49" s="11"/>
      <c r="G49" s="13">
        <f>G50</f>
        <v>130000</v>
      </c>
      <c r="H49" s="13">
        <f t="shared" ref="H49:J50" si="18">H50</f>
        <v>0</v>
      </c>
      <c r="I49" s="13">
        <f t="shared" si="18"/>
        <v>130000</v>
      </c>
      <c r="J49" s="13">
        <f t="shared" si="18"/>
        <v>0</v>
      </c>
    </row>
    <row r="50" spans="1:10" ht="38.25" x14ac:dyDescent="0.25">
      <c r="A50" s="16" t="s">
        <v>69</v>
      </c>
      <c r="B50" s="11">
        <v>701</v>
      </c>
      <c r="C50" s="12" t="s">
        <v>18</v>
      </c>
      <c r="D50" s="12" t="s">
        <v>55</v>
      </c>
      <c r="E50" s="12" t="s">
        <v>76</v>
      </c>
      <c r="F50" s="11"/>
      <c r="G50" s="13">
        <f>G51</f>
        <v>130000</v>
      </c>
      <c r="H50" s="13">
        <f t="shared" si="18"/>
        <v>0</v>
      </c>
      <c r="I50" s="13">
        <f t="shared" si="18"/>
        <v>130000</v>
      </c>
      <c r="J50" s="13">
        <f t="shared" si="18"/>
        <v>0</v>
      </c>
    </row>
    <row r="51" spans="1:10" ht="25.5" x14ac:dyDescent="0.25">
      <c r="A51" s="15" t="s">
        <v>30</v>
      </c>
      <c r="B51" s="11">
        <v>701</v>
      </c>
      <c r="C51" s="12" t="s">
        <v>18</v>
      </c>
      <c r="D51" s="12" t="s">
        <v>55</v>
      </c>
      <c r="E51" s="12" t="s">
        <v>76</v>
      </c>
      <c r="F51" s="11">
        <v>200</v>
      </c>
      <c r="G51" s="13">
        <v>130000</v>
      </c>
      <c r="H51" s="13"/>
      <c r="I51" s="13">
        <v>130000</v>
      </c>
      <c r="J51" s="17"/>
    </row>
    <row r="52" spans="1:10" ht="38.25" x14ac:dyDescent="0.25">
      <c r="A52" s="15" t="s">
        <v>77</v>
      </c>
      <c r="B52" s="11">
        <v>701</v>
      </c>
      <c r="C52" s="12" t="s">
        <v>18</v>
      </c>
      <c r="D52" s="12" t="s">
        <v>55</v>
      </c>
      <c r="E52" s="12" t="s">
        <v>78</v>
      </c>
      <c r="F52" s="11"/>
      <c r="G52" s="13">
        <f>G53</f>
        <v>1354100</v>
      </c>
      <c r="H52" s="13">
        <f t="shared" ref="H52:J53" si="19">H53</f>
        <v>0</v>
      </c>
      <c r="I52" s="13">
        <f t="shared" si="19"/>
        <v>1354100</v>
      </c>
      <c r="J52" s="13">
        <f t="shared" si="19"/>
        <v>0</v>
      </c>
    </row>
    <row r="53" spans="1:10" ht="38.25" x14ac:dyDescent="0.25">
      <c r="A53" s="16" t="s">
        <v>69</v>
      </c>
      <c r="B53" s="11">
        <v>701</v>
      </c>
      <c r="C53" s="12" t="s">
        <v>18</v>
      </c>
      <c r="D53" s="12" t="s">
        <v>55</v>
      </c>
      <c r="E53" s="12" t="s">
        <v>79</v>
      </c>
      <c r="F53" s="11"/>
      <c r="G53" s="13">
        <f>G54</f>
        <v>1354100</v>
      </c>
      <c r="H53" s="13">
        <f t="shared" si="19"/>
        <v>0</v>
      </c>
      <c r="I53" s="13">
        <f t="shared" si="19"/>
        <v>1354100</v>
      </c>
      <c r="J53" s="13">
        <f t="shared" si="19"/>
        <v>0</v>
      </c>
    </row>
    <row r="54" spans="1:10" ht="25.5" x14ac:dyDescent="0.25">
      <c r="A54" s="15" t="s">
        <v>30</v>
      </c>
      <c r="B54" s="11">
        <v>701</v>
      </c>
      <c r="C54" s="12" t="s">
        <v>18</v>
      </c>
      <c r="D54" s="12" t="s">
        <v>55</v>
      </c>
      <c r="E54" s="12" t="s">
        <v>79</v>
      </c>
      <c r="F54" s="11">
        <v>200</v>
      </c>
      <c r="G54" s="13">
        <v>1354100</v>
      </c>
      <c r="H54" s="13"/>
      <c r="I54" s="13">
        <v>1354100</v>
      </c>
      <c r="J54" s="17"/>
    </row>
    <row r="55" spans="1:10" ht="38.25" x14ac:dyDescent="0.25">
      <c r="A55" s="15" t="s">
        <v>37</v>
      </c>
      <c r="B55" s="11">
        <v>701</v>
      </c>
      <c r="C55" s="12" t="s">
        <v>18</v>
      </c>
      <c r="D55" s="12" t="s">
        <v>55</v>
      </c>
      <c r="E55" s="12" t="s">
        <v>38</v>
      </c>
      <c r="F55" s="11"/>
      <c r="G55" s="13">
        <f>+G56</f>
        <v>1223100</v>
      </c>
      <c r="H55" s="13">
        <f t="shared" ref="H55:J55" si="20">+H56</f>
        <v>0</v>
      </c>
      <c r="I55" s="13">
        <f t="shared" si="20"/>
        <v>1223100</v>
      </c>
      <c r="J55" s="13">
        <f t="shared" si="20"/>
        <v>0</v>
      </c>
    </row>
    <row r="56" spans="1:10" ht="51" x14ac:dyDescent="0.25">
      <c r="A56" s="15" t="s">
        <v>46</v>
      </c>
      <c r="B56" s="11">
        <v>701</v>
      </c>
      <c r="C56" s="12" t="s">
        <v>18</v>
      </c>
      <c r="D56" s="12" t="s">
        <v>55</v>
      </c>
      <c r="E56" s="12" t="s">
        <v>47</v>
      </c>
      <c r="F56" s="11"/>
      <c r="G56" s="13">
        <f>G57</f>
        <v>1223100</v>
      </c>
      <c r="H56" s="13">
        <f t="shared" ref="H56:J56" si="21">H57</f>
        <v>0</v>
      </c>
      <c r="I56" s="13">
        <f t="shared" si="21"/>
        <v>1223100</v>
      </c>
      <c r="J56" s="13">
        <f t="shared" si="21"/>
        <v>0</v>
      </c>
    </row>
    <row r="57" spans="1:10" ht="25.5" x14ac:dyDescent="0.25">
      <c r="A57" s="15" t="s">
        <v>80</v>
      </c>
      <c r="B57" s="11">
        <v>701</v>
      </c>
      <c r="C57" s="12" t="s">
        <v>18</v>
      </c>
      <c r="D57" s="12" t="s">
        <v>55</v>
      </c>
      <c r="E57" s="12" t="s">
        <v>81</v>
      </c>
      <c r="F57" s="11"/>
      <c r="G57" s="13">
        <f>SUM(G58:G59)</f>
        <v>1223100</v>
      </c>
      <c r="H57" s="13">
        <f t="shared" ref="H57:J57" si="22">SUM(H58:H59)</f>
        <v>0</v>
      </c>
      <c r="I57" s="13">
        <f t="shared" si="22"/>
        <v>1223100</v>
      </c>
      <c r="J57" s="13">
        <f t="shared" si="22"/>
        <v>0</v>
      </c>
    </row>
    <row r="58" spans="1:10" ht="25.5" x14ac:dyDescent="0.25">
      <c r="A58" s="15" t="s">
        <v>30</v>
      </c>
      <c r="B58" s="11">
        <v>701</v>
      </c>
      <c r="C58" s="12" t="s">
        <v>18</v>
      </c>
      <c r="D58" s="12" t="s">
        <v>55</v>
      </c>
      <c r="E58" s="12" t="s">
        <v>81</v>
      </c>
      <c r="F58" s="11">
        <v>200</v>
      </c>
      <c r="G58" s="13">
        <v>1218100</v>
      </c>
      <c r="H58" s="13"/>
      <c r="I58" s="13">
        <v>1218100</v>
      </c>
      <c r="J58" s="17"/>
    </row>
    <row r="59" spans="1:10" x14ac:dyDescent="0.25">
      <c r="A59" s="15" t="s">
        <v>52</v>
      </c>
      <c r="B59" s="11">
        <v>701</v>
      </c>
      <c r="C59" s="12" t="s">
        <v>18</v>
      </c>
      <c r="D59" s="12" t="s">
        <v>55</v>
      </c>
      <c r="E59" s="12" t="s">
        <v>81</v>
      </c>
      <c r="F59" s="11">
        <v>800</v>
      </c>
      <c r="G59" s="13">
        <v>5000</v>
      </c>
      <c r="H59" s="13"/>
      <c r="I59" s="13">
        <v>5000</v>
      </c>
      <c r="J59" s="17"/>
    </row>
    <row r="60" spans="1:10" ht="25.5" x14ac:dyDescent="0.25">
      <c r="A60" s="15" t="s">
        <v>82</v>
      </c>
      <c r="B60" s="11">
        <v>701</v>
      </c>
      <c r="C60" s="12" t="s">
        <v>18</v>
      </c>
      <c r="D60" s="12" t="s">
        <v>55</v>
      </c>
      <c r="E60" s="12" t="s">
        <v>83</v>
      </c>
      <c r="F60" s="11"/>
      <c r="G60" s="13">
        <f>G61</f>
        <v>174000</v>
      </c>
      <c r="H60" s="13">
        <f t="shared" ref="H60:J61" si="23">H61</f>
        <v>0</v>
      </c>
      <c r="I60" s="13">
        <f t="shared" si="23"/>
        <v>174000</v>
      </c>
      <c r="J60" s="13">
        <f t="shared" si="23"/>
        <v>0</v>
      </c>
    </row>
    <row r="61" spans="1:10" ht="25.5" x14ac:dyDescent="0.25">
      <c r="A61" s="15" t="s">
        <v>84</v>
      </c>
      <c r="B61" s="11">
        <v>701</v>
      </c>
      <c r="C61" s="12" t="s">
        <v>18</v>
      </c>
      <c r="D61" s="12" t="s">
        <v>55</v>
      </c>
      <c r="E61" s="12" t="s">
        <v>85</v>
      </c>
      <c r="F61" s="11"/>
      <c r="G61" s="13">
        <f>G62</f>
        <v>174000</v>
      </c>
      <c r="H61" s="13">
        <f t="shared" si="23"/>
        <v>0</v>
      </c>
      <c r="I61" s="13">
        <f t="shared" si="23"/>
        <v>174000</v>
      </c>
      <c r="J61" s="13">
        <f t="shared" si="23"/>
        <v>0</v>
      </c>
    </row>
    <row r="62" spans="1:10" ht="38.25" x14ac:dyDescent="0.25">
      <c r="A62" s="15" t="s">
        <v>87</v>
      </c>
      <c r="B62" s="11">
        <v>701</v>
      </c>
      <c r="C62" s="12" t="s">
        <v>18</v>
      </c>
      <c r="D62" s="12" t="s">
        <v>55</v>
      </c>
      <c r="E62" s="12" t="s">
        <v>88</v>
      </c>
      <c r="F62" s="11"/>
      <c r="G62" s="13">
        <f>G63</f>
        <v>174000</v>
      </c>
      <c r="H62" s="13">
        <f t="shared" ref="H62:J62" si="24">H63</f>
        <v>0</v>
      </c>
      <c r="I62" s="13">
        <f t="shared" si="24"/>
        <v>174000</v>
      </c>
      <c r="J62" s="13">
        <f t="shared" si="24"/>
        <v>0</v>
      </c>
    </row>
    <row r="63" spans="1:10" ht="38.25" x14ac:dyDescent="0.25">
      <c r="A63" s="15" t="s">
        <v>89</v>
      </c>
      <c r="B63" s="11">
        <v>701</v>
      </c>
      <c r="C63" s="12" t="s">
        <v>18</v>
      </c>
      <c r="D63" s="12" t="s">
        <v>55</v>
      </c>
      <c r="E63" s="12" t="s">
        <v>88</v>
      </c>
      <c r="F63" s="11">
        <v>600</v>
      </c>
      <c r="G63" s="13">
        <v>174000</v>
      </c>
      <c r="H63" s="13"/>
      <c r="I63" s="13">
        <v>174000</v>
      </c>
      <c r="J63" s="17"/>
    </row>
    <row r="64" spans="1:10" x14ac:dyDescent="0.25">
      <c r="A64" s="14" t="s">
        <v>21</v>
      </c>
      <c r="B64" s="11">
        <v>701</v>
      </c>
      <c r="C64" s="12" t="s">
        <v>18</v>
      </c>
      <c r="D64" s="12" t="s">
        <v>55</v>
      </c>
      <c r="E64" s="12" t="s">
        <v>22</v>
      </c>
      <c r="F64" s="11"/>
      <c r="G64" s="13">
        <f>G65+G74</f>
        <v>49034408.799999997</v>
      </c>
      <c r="H64" s="13">
        <f>H65+H74</f>
        <v>1110491</v>
      </c>
      <c r="I64" s="13">
        <f>I65+I74</f>
        <v>48779302.799999997</v>
      </c>
      <c r="J64" s="13">
        <f>J65+J74</f>
        <v>1155315</v>
      </c>
    </row>
    <row r="65" spans="1:10" ht="25.5" x14ac:dyDescent="0.25">
      <c r="A65" s="14" t="s">
        <v>23</v>
      </c>
      <c r="B65" s="11">
        <v>701</v>
      </c>
      <c r="C65" s="12" t="s">
        <v>18</v>
      </c>
      <c r="D65" s="12" t="s">
        <v>55</v>
      </c>
      <c r="E65" s="12" t="s">
        <v>24</v>
      </c>
      <c r="F65" s="11"/>
      <c r="G65" s="13">
        <f>G66+G68+G70+G72</f>
        <v>2088549.8</v>
      </c>
      <c r="H65" s="13">
        <f>H66+H68+H70+H72</f>
        <v>1110491</v>
      </c>
      <c r="I65" s="13">
        <f>I66+I68+I70+I72</f>
        <v>1833443.8</v>
      </c>
      <c r="J65" s="13">
        <f>J66+J68+J70+J72</f>
        <v>1155315</v>
      </c>
    </row>
    <row r="66" spans="1:10" ht="102" x14ac:dyDescent="0.25">
      <c r="A66" s="15" t="s">
        <v>90</v>
      </c>
      <c r="B66" s="11">
        <v>701</v>
      </c>
      <c r="C66" s="12" t="s">
        <v>18</v>
      </c>
      <c r="D66" s="12" t="s">
        <v>55</v>
      </c>
      <c r="E66" s="12" t="s">
        <v>91</v>
      </c>
      <c r="F66" s="11"/>
      <c r="G66" s="13">
        <f>G67</f>
        <v>6000</v>
      </c>
      <c r="H66" s="13">
        <f t="shared" ref="H66:J66" si="25">H67</f>
        <v>6000</v>
      </c>
      <c r="I66" s="13">
        <f t="shared" si="25"/>
        <v>6000</v>
      </c>
      <c r="J66" s="13">
        <f t="shared" si="25"/>
        <v>6000</v>
      </c>
    </row>
    <row r="67" spans="1:10" ht="25.5" x14ac:dyDescent="0.25">
      <c r="A67" s="15" t="s">
        <v>30</v>
      </c>
      <c r="B67" s="11">
        <v>701</v>
      </c>
      <c r="C67" s="12" t="s">
        <v>18</v>
      </c>
      <c r="D67" s="12" t="s">
        <v>55</v>
      </c>
      <c r="E67" s="12" t="s">
        <v>91</v>
      </c>
      <c r="F67" s="11">
        <v>200</v>
      </c>
      <c r="G67" s="13">
        <v>6000</v>
      </c>
      <c r="H67" s="13">
        <v>6000</v>
      </c>
      <c r="I67" s="13">
        <v>6000</v>
      </c>
      <c r="J67" s="17">
        <v>6000</v>
      </c>
    </row>
    <row r="68" spans="1:10" ht="25.5" x14ac:dyDescent="0.25">
      <c r="A68" s="15" t="s">
        <v>92</v>
      </c>
      <c r="B68" s="11">
        <v>701</v>
      </c>
      <c r="C68" s="12" t="s">
        <v>18</v>
      </c>
      <c r="D68" s="12" t="s">
        <v>55</v>
      </c>
      <c r="E68" s="12" t="s">
        <v>93</v>
      </c>
      <c r="F68" s="11"/>
      <c r="G68" s="13">
        <f>SUM(G69:G69)</f>
        <v>1104491</v>
      </c>
      <c r="H68" s="13">
        <f>SUM(H69:H69)</f>
        <v>1104491</v>
      </c>
      <c r="I68" s="13">
        <f>SUM(I69:I69)</f>
        <v>1149315</v>
      </c>
      <c r="J68" s="13">
        <f>SUM(J69:J69)</f>
        <v>1149315</v>
      </c>
    </row>
    <row r="69" spans="1:10" ht="63.75" x14ac:dyDescent="0.25">
      <c r="A69" s="15" t="s">
        <v>27</v>
      </c>
      <c r="B69" s="11">
        <v>701</v>
      </c>
      <c r="C69" s="12" t="s">
        <v>18</v>
      </c>
      <c r="D69" s="12" t="s">
        <v>55</v>
      </c>
      <c r="E69" s="12" t="s">
        <v>93</v>
      </c>
      <c r="F69" s="11">
        <v>100</v>
      </c>
      <c r="G69" s="13">
        <v>1104491</v>
      </c>
      <c r="H69" s="13">
        <v>1104491</v>
      </c>
      <c r="I69" s="13">
        <v>1149315</v>
      </c>
      <c r="J69" s="13">
        <v>1149315</v>
      </c>
    </row>
    <row r="70" spans="1:10" ht="25.5" x14ac:dyDescent="0.25">
      <c r="A70" s="15" t="s">
        <v>94</v>
      </c>
      <c r="B70" s="11">
        <v>701</v>
      </c>
      <c r="C70" s="12" t="s">
        <v>18</v>
      </c>
      <c r="D70" s="12" t="s">
        <v>55</v>
      </c>
      <c r="E70" s="12" t="s">
        <v>95</v>
      </c>
      <c r="F70" s="11"/>
      <c r="G70" s="13">
        <f>G71</f>
        <v>508058.8</v>
      </c>
      <c r="H70" s="13">
        <f>H71</f>
        <v>0</v>
      </c>
      <c r="I70" s="13">
        <f t="shared" ref="I70:J70" si="26">I71</f>
        <v>508128.8</v>
      </c>
      <c r="J70" s="13">
        <f t="shared" si="26"/>
        <v>0</v>
      </c>
    </row>
    <row r="71" spans="1:10" x14ac:dyDescent="0.25">
      <c r="A71" s="15" t="s">
        <v>52</v>
      </c>
      <c r="B71" s="11">
        <v>701</v>
      </c>
      <c r="C71" s="12" t="s">
        <v>18</v>
      </c>
      <c r="D71" s="12" t="s">
        <v>55</v>
      </c>
      <c r="E71" s="12" t="s">
        <v>95</v>
      </c>
      <c r="F71" s="11">
        <v>800</v>
      </c>
      <c r="G71" s="13">
        <v>508058.8</v>
      </c>
      <c r="H71" s="13"/>
      <c r="I71" s="13">
        <v>508128.8</v>
      </c>
      <c r="J71" s="17"/>
    </row>
    <row r="72" spans="1:10" ht="25.5" x14ac:dyDescent="0.25">
      <c r="A72" s="16" t="s">
        <v>96</v>
      </c>
      <c r="B72" s="11">
        <v>701</v>
      </c>
      <c r="C72" s="12" t="s">
        <v>18</v>
      </c>
      <c r="D72" s="12" t="s">
        <v>55</v>
      </c>
      <c r="E72" s="12" t="s">
        <v>97</v>
      </c>
      <c r="F72" s="11"/>
      <c r="G72" s="13">
        <f t="shared" ref="G72:J72" si="27">SUM(G73:G73)</f>
        <v>470000</v>
      </c>
      <c r="H72" s="13">
        <f t="shared" si="27"/>
        <v>0</v>
      </c>
      <c r="I72" s="13">
        <f t="shared" si="27"/>
        <v>170000</v>
      </c>
      <c r="J72" s="13">
        <f t="shared" si="27"/>
        <v>0</v>
      </c>
    </row>
    <row r="73" spans="1:10" ht="25.5" x14ac:dyDescent="0.25">
      <c r="A73" s="15" t="s">
        <v>30</v>
      </c>
      <c r="B73" s="11">
        <v>701</v>
      </c>
      <c r="C73" s="12" t="s">
        <v>18</v>
      </c>
      <c r="D73" s="12" t="s">
        <v>55</v>
      </c>
      <c r="E73" s="12" t="s">
        <v>97</v>
      </c>
      <c r="F73" s="11">
        <v>200</v>
      </c>
      <c r="G73" s="13">
        <f>470000</f>
        <v>470000</v>
      </c>
      <c r="H73" s="13"/>
      <c r="I73" s="13">
        <f>470000-300000</f>
        <v>170000</v>
      </c>
      <c r="J73" s="17"/>
    </row>
    <row r="74" spans="1:10" ht="25.5" x14ac:dyDescent="0.25">
      <c r="A74" s="15" t="s">
        <v>98</v>
      </c>
      <c r="B74" s="11">
        <v>701</v>
      </c>
      <c r="C74" s="12" t="s">
        <v>18</v>
      </c>
      <c r="D74" s="12" t="s">
        <v>55</v>
      </c>
      <c r="E74" s="12" t="s">
        <v>99</v>
      </c>
      <c r="F74" s="11"/>
      <c r="G74" s="13">
        <f>G75+G77</f>
        <v>46945859</v>
      </c>
      <c r="H74" s="13">
        <f t="shared" ref="H74:J74" si="28">H75+H77</f>
        <v>0</v>
      </c>
      <c r="I74" s="13">
        <f t="shared" si="28"/>
        <v>46945859</v>
      </c>
      <c r="J74" s="13">
        <f t="shared" si="28"/>
        <v>0</v>
      </c>
    </row>
    <row r="75" spans="1:10" ht="51" x14ac:dyDescent="0.25">
      <c r="A75" s="15" t="s">
        <v>31</v>
      </c>
      <c r="B75" s="11">
        <v>701</v>
      </c>
      <c r="C75" s="12" t="s">
        <v>18</v>
      </c>
      <c r="D75" s="12" t="s">
        <v>55</v>
      </c>
      <c r="E75" s="12" t="s">
        <v>100</v>
      </c>
      <c r="F75" s="11"/>
      <c r="G75" s="13">
        <f>G76</f>
        <v>500000</v>
      </c>
      <c r="H75" s="13">
        <f t="shared" ref="H75:J75" si="29">H76</f>
        <v>0</v>
      </c>
      <c r="I75" s="13">
        <f t="shared" si="29"/>
        <v>500000</v>
      </c>
      <c r="J75" s="13">
        <f t="shared" si="29"/>
        <v>0</v>
      </c>
    </row>
    <row r="76" spans="1:10" ht="38.25" x14ac:dyDescent="0.25">
      <c r="A76" s="15" t="s">
        <v>89</v>
      </c>
      <c r="B76" s="11">
        <v>701</v>
      </c>
      <c r="C76" s="12" t="s">
        <v>18</v>
      </c>
      <c r="D76" s="12" t="s">
        <v>55</v>
      </c>
      <c r="E76" s="12" t="s">
        <v>100</v>
      </c>
      <c r="F76" s="11">
        <v>600</v>
      </c>
      <c r="G76" s="13">
        <v>500000</v>
      </c>
      <c r="H76" s="13"/>
      <c r="I76" s="13">
        <v>500000</v>
      </c>
      <c r="J76" s="17"/>
    </row>
    <row r="77" spans="1:10" ht="76.5" x14ac:dyDescent="0.25">
      <c r="A77" s="15" t="s">
        <v>101</v>
      </c>
      <c r="B77" s="11">
        <v>701</v>
      </c>
      <c r="C77" s="12" t="s">
        <v>18</v>
      </c>
      <c r="D77" s="12" t="s">
        <v>55</v>
      </c>
      <c r="E77" s="12" t="s">
        <v>102</v>
      </c>
      <c r="F77" s="11"/>
      <c r="G77" s="13">
        <f>G78</f>
        <v>46445859</v>
      </c>
      <c r="H77" s="13">
        <f t="shared" ref="H77:J77" si="30">H78</f>
        <v>0</v>
      </c>
      <c r="I77" s="13">
        <f t="shared" si="30"/>
        <v>46445859</v>
      </c>
      <c r="J77" s="13">
        <f t="shared" si="30"/>
        <v>0</v>
      </c>
    </row>
    <row r="78" spans="1:10" ht="38.25" x14ac:dyDescent="0.25">
      <c r="A78" s="15" t="s">
        <v>89</v>
      </c>
      <c r="B78" s="11">
        <v>701</v>
      </c>
      <c r="C78" s="12" t="s">
        <v>18</v>
      </c>
      <c r="D78" s="12" t="s">
        <v>55</v>
      </c>
      <c r="E78" s="12" t="s">
        <v>102</v>
      </c>
      <c r="F78" s="11">
        <v>600</v>
      </c>
      <c r="G78" s="13">
        <f>45665659+680200+100000</f>
        <v>46445859</v>
      </c>
      <c r="H78" s="13"/>
      <c r="I78" s="13">
        <f>45665659+680200+100000</f>
        <v>46445859</v>
      </c>
      <c r="J78" s="17"/>
    </row>
    <row r="79" spans="1:10" ht="25.5" x14ac:dyDescent="0.25">
      <c r="A79" s="15" t="s">
        <v>103</v>
      </c>
      <c r="B79" s="11">
        <v>701</v>
      </c>
      <c r="C79" s="11" t="s">
        <v>104</v>
      </c>
      <c r="D79" s="11" t="s">
        <v>4</v>
      </c>
      <c r="E79" s="12"/>
      <c r="F79" s="11"/>
      <c r="G79" s="13">
        <f>G80+G85+G94</f>
        <v>10141901</v>
      </c>
      <c r="H79" s="13">
        <f>H80+H85+H94</f>
        <v>2545905</v>
      </c>
      <c r="I79" s="13">
        <f>I80+I85+I94</f>
        <v>9713535</v>
      </c>
      <c r="J79" s="13">
        <f>J80+J85+J94</f>
        <v>2117609</v>
      </c>
    </row>
    <row r="80" spans="1:10" x14ac:dyDescent="0.25">
      <c r="A80" s="15" t="s">
        <v>105</v>
      </c>
      <c r="B80" s="11">
        <v>701</v>
      </c>
      <c r="C80" s="11" t="s">
        <v>104</v>
      </c>
      <c r="D80" s="11" t="s">
        <v>34</v>
      </c>
      <c r="E80" s="12"/>
      <c r="F80" s="11"/>
      <c r="G80" s="13">
        <f t="shared" ref="G80:J82" si="31">G81</f>
        <v>2545905</v>
      </c>
      <c r="H80" s="13">
        <f t="shared" si="31"/>
        <v>2545905</v>
      </c>
      <c r="I80" s="13">
        <f t="shared" si="31"/>
        <v>2117609</v>
      </c>
      <c r="J80" s="13">
        <f t="shared" si="31"/>
        <v>2117609</v>
      </c>
    </row>
    <row r="81" spans="1:10" x14ac:dyDescent="0.25">
      <c r="A81" s="14" t="s">
        <v>21</v>
      </c>
      <c r="B81" s="11">
        <v>701</v>
      </c>
      <c r="C81" s="11" t="s">
        <v>104</v>
      </c>
      <c r="D81" s="11" t="s">
        <v>34</v>
      </c>
      <c r="E81" s="12" t="s">
        <v>22</v>
      </c>
      <c r="F81" s="11"/>
      <c r="G81" s="13">
        <f t="shared" si="31"/>
        <v>2545905</v>
      </c>
      <c r="H81" s="13">
        <f t="shared" si="31"/>
        <v>2545905</v>
      </c>
      <c r="I81" s="13">
        <f t="shared" si="31"/>
        <v>2117609</v>
      </c>
      <c r="J81" s="13">
        <f t="shared" si="31"/>
        <v>2117609</v>
      </c>
    </row>
    <row r="82" spans="1:10" ht="25.5" x14ac:dyDescent="0.25">
      <c r="A82" s="14" t="s">
        <v>23</v>
      </c>
      <c r="B82" s="11">
        <v>701</v>
      </c>
      <c r="C82" s="11" t="s">
        <v>104</v>
      </c>
      <c r="D82" s="11" t="s">
        <v>34</v>
      </c>
      <c r="E82" s="12" t="s">
        <v>24</v>
      </c>
      <c r="F82" s="11"/>
      <c r="G82" s="13">
        <f t="shared" si="31"/>
        <v>2545905</v>
      </c>
      <c r="H82" s="13">
        <f t="shared" si="31"/>
        <v>2545905</v>
      </c>
      <c r="I82" s="13">
        <f t="shared" si="31"/>
        <v>2117609</v>
      </c>
      <c r="J82" s="13">
        <f t="shared" si="31"/>
        <v>2117609</v>
      </c>
    </row>
    <row r="83" spans="1:10" ht="38.25" x14ac:dyDescent="0.25">
      <c r="A83" s="15" t="s">
        <v>106</v>
      </c>
      <c r="B83" s="11">
        <v>701</v>
      </c>
      <c r="C83" s="11" t="s">
        <v>104</v>
      </c>
      <c r="D83" s="11" t="s">
        <v>34</v>
      </c>
      <c r="E83" s="11">
        <v>9020059300</v>
      </c>
      <c r="F83" s="11"/>
      <c r="G83" s="13">
        <f>SUM(G84:G84)</f>
        <v>2545905</v>
      </c>
      <c r="H83" s="13">
        <f>SUM(H84:H84)</f>
        <v>2545905</v>
      </c>
      <c r="I83" s="13">
        <f>SUM(I84:I84)</f>
        <v>2117609</v>
      </c>
      <c r="J83" s="13">
        <f>SUM(J84:J84)</f>
        <v>2117609</v>
      </c>
    </row>
    <row r="84" spans="1:10" ht="63.75" x14ac:dyDescent="0.25">
      <c r="A84" s="15" t="s">
        <v>27</v>
      </c>
      <c r="B84" s="11">
        <v>701</v>
      </c>
      <c r="C84" s="11" t="s">
        <v>104</v>
      </c>
      <c r="D84" s="11" t="s">
        <v>34</v>
      </c>
      <c r="E84" s="11">
        <v>9020059300</v>
      </c>
      <c r="F84" s="11">
        <v>100</v>
      </c>
      <c r="G84" s="13">
        <v>2545905</v>
      </c>
      <c r="H84" s="13">
        <f>G84</f>
        <v>2545905</v>
      </c>
      <c r="I84" s="13">
        <v>2117609</v>
      </c>
      <c r="J84" s="13">
        <f>I84</f>
        <v>2117609</v>
      </c>
    </row>
    <row r="85" spans="1:10" ht="38.25" x14ac:dyDescent="0.25">
      <c r="A85" s="15" t="s">
        <v>107</v>
      </c>
      <c r="B85" s="11">
        <v>701</v>
      </c>
      <c r="C85" s="12" t="s">
        <v>104</v>
      </c>
      <c r="D85" s="12" t="s">
        <v>108</v>
      </c>
      <c r="E85" s="12"/>
      <c r="F85" s="11"/>
      <c r="G85" s="13">
        <f t="shared" ref="G85:J86" si="32">G86</f>
        <v>6795996</v>
      </c>
      <c r="H85" s="13">
        <f t="shared" si="32"/>
        <v>0</v>
      </c>
      <c r="I85" s="13">
        <f t="shared" si="32"/>
        <v>6795926</v>
      </c>
      <c r="J85" s="13">
        <f t="shared" si="32"/>
        <v>0</v>
      </c>
    </row>
    <row r="86" spans="1:10" x14ac:dyDescent="0.25">
      <c r="A86" s="14" t="s">
        <v>21</v>
      </c>
      <c r="B86" s="11">
        <v>701</v>
      </c>
      <c r="C86" s="12" t="s">
        <v>104</v>
      </c>
      <c r="D86" s="12" t="s">
        <v>108</v>
      </c>
      <c r="E86" s="12" t="s">
        <v>22</v>
      </c>
      <c r="F86" s="11"/>
      <c r="G86" s="13">
        <f>G87</f>
        <v>6795996</v>
      </c>
      <c r="H86" s="13">
        <f t="shared" si="32"/>
        <v>0</v>
      </c>
      <c r="I86" s="13">
        <f t="shared" si="32"/>
        <v>6795926</v>
      </c>
      <c r="J86" s="13">
        <f t="shared" si="32"/>
        <v>0</v>
      </c>
    </row>
    <row r="87" spans="1:10" ht="25.5" x14ac:dyDescent="0.25">
      <c r="A87" s="16" t="s">
        <v>109</v>
      </c>
      <c r="B87" s="11">
        <v>701</v>
      </c>
      <c r="C87" s="12" t="s">
        <v>104</v>
      </c>
      <c r="D87" s="12" t="s">
        <v>108</v>
      </c>
      <c r="E87" s="12" t="s">
        <v>110</v>
      </c>
      <c r="F87" s="11"/>
      <c r="G87" s="13">
        <f>G90+G88</f>
        <v>6795996</v>
      </c>
      <c r="H87" s="13">
        <f t="shared" ref="H87:J87" si="33">H90+H88</f>
        <v>0</v>
      </c>
      <c r="I87" s="13">
        <f t="shared" si="33"/>
        <v>6795926</v>
      </c>
      <c r="J87" s="13">
        <f t="shared" si="33"/>
        <v>0</v>
      </c>
    </row>
    <row r="88" spans="1:10" ht="51" x14ac:dyDescent="0.25">
      <c r="A88" s="15" t="s">
        <v>31</v>
      </c>
      <c r="B88" s="12" t="s">
        <v>111</v>
      </c>
      <c r="C88" s="12" t="s">
        <v>104</v>
      </c>
      <c r="D88" s="12" t="s">
        <v>108</v>
      </c>
      <c r="E88" s="12" t="s">
        <v>112</v>
      </c>
      <c r="F88" s="11"/>
      <c r="G88" s="13">
        <f>G89</f>
        <v>100000</v>
      </c>
      <c r="H88" s="13">
        <f t="shared" ref="H88:J88" si="34">H89</f>
        <v>0</v>
      </c>
      <c r="I88" s="13">
        <f t="shared" si="34"/>
        <v>100000</v>
      </c>
      <c r="J88" s="13">
        <f t="shared" si="34"/>
        <v>0</v>
      </c>
    </row>
    <row r="89" spans="1:10" ht="63.75" x14ac:dyDescent="0.25">
      <c r="A89" s="15" t="s">
        <v>27</v>
      </c>
      <c r="B89" s="12" t="s">
        <v>111</v>
      </c>
      <c r="C89" s="12" t="s">
        <v>104</v>
      </c>
      <c r="D89" s="12" t="s">
        <v>108</v>
      </c>
      <c r="E89" s="12" t="s">
        <v>112</v>
      </c>
      <c r="F89" s="11">
        <v>100</v>
      </c>
      <c r="G89" s="13">
        <v>100000</v>
      </c>
      <c r="H89" s="13">
        <v>0</v>
      </c>
      <c r="I89" s="13">
        <v>100000</v>
      </c>
      <c r="J89" s="17">
        <v>0</v>
      </c>
    </row>
    <row r="90" spans="1:10" ht="63.75" x14ac:dyDescent="0.25">
      <c r="A90" s="15" t="s">
        <v>113</v>
      </c>
      <c r="B90" s="11">
        <v>701</v>
      </c>
      <c r="C90" s="12" t="s">
        <v>104</v>
      </c>
      <c r="D90" s="12" t="s">
        <v>108</v>
      </c>
      <c r="E90" s="12" t="s">
        <v>114</v>
      </c>
      <c r="F90" s="11"/>
      <c r="G90" s="13">
        <f>SUM(G91:G93)</f>
        <v>6695996</v>
      </c>
      <c r="H90" s="13">
        <f>SUM(H91:H93)</f>
        <v>0</v>
      </c>
      <c r="I90" s="13">
        <f t="shared" ref="I90:J90" si="35">SUM(I91:I93)</f>
        <v>6695926</v>
      </c>
      <c r="J90" s="13">
        <f t="shared" si="35"/>
        <v>0</v>
      </c>
    </row>
    <row r="91" spans="1:10" ht="63.75" x14ac:dyDescent="0.25">
      <c r="A91" s="15" t="s">
        <v>27</v>
      </c>
      <c r="B91" s="11">
        <v>701</v>
      </c>
      <c r="C91" s="12" t="s">
        <v>104</v>
      </c>
      <c r="D91" s="12" t="s">
        <v>108</v>
      </c>
      <c r="E91" s="12" t="s">
        <v>114</v>
      </c>
      <c r="F91" s="11">
        <v>100</v>
      </c>
      <c r="G91" s="13">
        <v>6410160</v>
      </c>
      <c r="H91" s="13">
        <v>0</v>
      </c>
      <c r="I91" s="13">
        <v>6410090</v>
      </c>
      <c r="J91" s="13">
        <v>0</v>
      </c>
    </row>
    <row r="92" spans="1:10" ht="25.5" x14ac:dyDescent="0.25">
      <c r="A92" s="15" t="s">
        <v>30</v>
      </c>
      <c r="B92" s="11">
        <v>701</v>
      </c>
      <c r="C92" s="12" t="s">
        <v>104</v>
      </c>
      <c r="D92" s="12" t="s">
        <v>108</v>
      </c>
      <c r="E92" s="12" t="s">
        <v>114</v>
      </c>
      <c r="F92" s="11">
        <v>200</v>
      </c>
      <c r="G92" s="13">
        <v>280836</v>
      </c>
      <c r="H92" s="13">
        <v>0</v>
      </c>
      <c r="I92" s="13">
        <v>280836</v>
      </c>
      <c r="J92" s="17"/>
    </row>
    <row r="93" spans="1:10" x14ac:dyDescent="0.25">
      <c r="A93" s="15" t="s">
        <v>52</v>
      </c>
      <c r="B93" s="11">
        <v>701</v>
      </c>
      <c r="C93" s="12" t="s">
        <v>104</v>
      </c>
      <c r="D93" s="12" t="s">
        <v>108</v>
      </c>
      <c r="E93" s="12" t="s">
        <v>114</v>
      </c>
      <c r="F93" s="11">
        <v>800</v>
      </c>
      <c r="G93" s="13">
        <v>5000</v>
      </c>
      <c r="H93" s="13"/>
      <c r="I93" s="13">
        <v>5000</v>
      </c>
      <c r="J93" s="17"/>
    </row>
    <row r="94" spans="1:10" ht="25.5" x14ac:dyDescent="0.25">
      <c r="A94" s="15" t="s">
        <v>115</v>
      </c>
      <c r="B94" s="11">
        <v>701</v>
      </c>
      <c r="C94" s="12" t="s">
        <v>104</v>
      </c>
      <c r="D94" s="12" t="s">
        <v>116</v>
      </c>
      <c r="E94" s="12"/>
      <c r="F94" s="11"/>
      <c r="G94" s="13">
        <f t="shared" ref="G94:J98" si="36">G95</f>
        <v>800000</v>
      </c>
      <c r="H94" s="13">
        <f t="shared" si="36"/>
        <v>0</v>
      </c>
      <c r="I94" s="13">
        <f t="shared" si="36"/>
        <v>800000</v>
      </c>
      <c r="J94" s="13">
        <f t="shared" si="36"/>
        <v>0</v>
      </c>
    </row>
    <row r="95" spans="1:10" ht="25.5" x14ac:dyDescent="0.25">
      <c r="A95" s="10" t="s">
        <v>56</v>
      </c>
      <c r="B95" s="11">
        <v>701</v>
      </c>
      <c r="C95" s="12" t="s">
        <v>104</v>
      </c>
      <c r="D95" s="12" t="s">
        <v>116</v>
      </c>
      <c r="E95" s="12" t="s">
        <v>57</v>
      </c>
      <c r="F95" s="11"/>
      <c r="G95" s="13">
        <f>G96</f>
        <v>800000</v>
      </c>
      <c r="H95" s="13">
        <f t="shared" si="36"/>
        <v>0</v>
      </c>
      <c r="I95" s="13">
        <f t="shared" si="36"/>
        <v>800000</v>
      </c>
      <c r="J95" s="13">
        <f t="shared" si="36"/>
        <v>0</v>
      </c>
    </row>
    <row r="96" spans="1:10" ht="25.5" x14ac:dyDescent="0.25">
      <c r="A96" s="15" t="s">
        <v>117</v>
      </c>
      <c r="B96" s="11">
        <v>701</v>
      </c>
      <c r="C96" s="12" t="s">
        <v>104</v>
      </c>
      <c r="D96" s="12" t="s">
        <v>116</v>
      </c>
      <c r="E96" s="12" t="s">
        <v>118</v>
      </c>
      <c r="F96" s="11"/>
      <c r="G96" s="13">
        <f>G97+G100+G103</f>
        <v>800000</v>
      </c>
      <c r="H96" s="13">
        <f t="shared" ref="H96:J96" si="37">H97+H100+H103</f>
        <v>0</v>
      </c>
      <c r="I96" s="13">
        <f t="shared" si="37"/>
        <v>800000</v>
      </c>
      <c r="J96" s="13">
        <f t="shared" si="37"/>
        <v>0</v>
      </c>
    </row>
    <row r="97" spans="1:10" ht="38.25" x14ac:dyDescent="0.25">
      <c r="A97" s="15" t="s">
        <v>119</v>
      </c>
      <c r="B97" s="11">
        <v>701</v>
      </c>
      <c r="C97" s="12" t="s">
        <v>104</v>
      </c>
      <c r="D97" s="12" t="s">
        <v>116</v>
      </c>
      <c r="E97" s="12" t="s">
        <v>120</v>
      </c>
      <c r="F97" s="11"/>
      <c r="G97" s="13">
        <f>G98</f>
        <v>600000</v>
      </c>
      <c r="H97" s="13">
        <f t="shared" ref="H97:J97" si="38">H98</f>
        <v>0</v>
      </c>
      <c r="I97" s="13">
        <f t="shared" si="38"/>
        <v>600000</v>
      </c>
      <c r="J97" s="13">
        <f t="shared" si="38"/>
        <v>0</v>
      </c>
    </row>
    <row r="98" spans="1:10" ht="25.5" x14ac:dyDescent="0.25">
      <c r="A98" s="16" t="s">
        <v>86</v>
      </c>
      <c r="B98" s="11">
        <v>701</v>
      </c>
      <c r="C98" s="12" t="s">
        <v>104</v>
      </c>
      <c r="D98" s="12" t="s">
        <v>116</v>
      </c>
      <c r="E98" s="12" t="s">
        <v>121</v>
      </c>
      <c r="F98" s="11"/>
      <c r="G98" s="13">
        <f t="shared" si="36"/>
        <v>600000</v>
      </c>
      <c r="H98" s="13">
        <f t="shared" si="36"/>
        <v>0</v>
      </c>
      <c r="I98" s="13">
        <f t="shared" si="36"/>
        <v>600000</v>
      </c>
      <c r="J98" s="13">
        <f t="shared" si="36"/>
        <v>0</v>
      </c>
    </row>
    <row r="99" spans="1:10" ht="25.5" x14ac:dyDescent="0.25">
      <c r="A99" s="15" t="s">
        <v>30</v>
      </c>
      <c r="B99" s="11">
        <v>701</v>
      </c>
      <c r="C99" s="12" t="s">
        <v>104</v>
      </c>
      <c r="D99" s="12" t="s">
        <v>116</v>
      </c>
      <c r="E99" s="12" t="s">
        <v>121</v>
      </c>
      <c r="F99" s="11">
        <v>200</v>
      </c>
      <c r="G99" s="13">
        <v>600000</v>
      </c>
      <c r="H99" s="13"/>
      <c r="I99" s="13">
        <v>600000</v>
      </c>
      <c r="J99" s="17"/>
    </row>
    <row r="100" spans="1:10" ht="38.25" x14ac:dyDescent="0.25">
      <c r="A100" s="15" t="s">
        <v>122</v>
      </c>
      <c r="B100" s="11">
        <v>701</v>
      </c>
      <c r="C100" s="12" t="s">
        <v>104</v>
      </c>
      <c r="D100" s="12" t="s">
        <v>116</v>
      </c>
      <c r="E100" s="12" t="s">
        <v>123</v>
      </c>
      <c r="F100" s="11"/>
      <c r="G100" s="13">
        <f>G101</f>
        <v>150000</v>
      </c>
      <c r="H100" s="13">
        <f t="shared" ref="H100:J101" si="39">H101</f>
        <v>0</v>
      </c>
      <c r="I100" s="13">
        <f t="shared" si="39"/>
        <v>150000</v>
      </c>
      <c r="J100" s="13">
        <f t="shared" si="39"/>
        <v>0</v>
      </c>
    </row>
    <row r="101" spans="1:10" ht="25.5" x14ac:dyDescent="0.25">
      <c r="A101" s="16" t="s">
        <v>86</v>
      </c>
      <c r="B101" s="11">
        <v>701</v>
      </c>
      <c r="C101" s="12" t="s">
        <v>104</v>
      </c>
      <c r="D101" s="12" t="s">
        <v>116</v>
      </c>
      <c r="E101" s="12" t="s">
        <v>124</v>
      </c>
      <c r="F101" s="11"/>
      <c r="G101" s="13">
        <f>G102</f>
        <v>150000</v>
      </c>
      <c r="H101" s="13">
        <f t="shared" si="39"/>
        <v>0</v>
      </c>
      <c r="I101" s="13">
        <f t="shared" si="39"/>
        <v>150000</v>
      </c>
      <c r="J101" s="13">
        <f t="shared" si="39"/>
        <v>0</v>
      </c>
    </row>
    <row r="102" spans="1:10" ht="25.5" x14ac:dyDescent="0.25">
      <c r="A102" s="15" t="s">
        <v>30</v>
      </c>
      <c r="B102" s="11">
        <v>701</v>
      </c>
      <c r="C102" s="12" t="s">
        <v>104</v>
      </c>
      <c r="D102" s="12" t="s">
        <v>116</v>
      </c>
      <c r="E102" s="12" t="s">
        <v>124</v>
      </c>
      <c r="F102" s="11">
        <v>200</v>
      </c>
      <c r="G102" s="13">
        <v>150000</v>
      </c>
      <c r="H102" s="13"/>
      <c r="I102" s="13">
        <v>150000</v>
      </c>
      <c r="J102" s="17"/>
    </row>
    <row r="103" spans="1:10" ht="38.25" x14ac:dyDescent="0.25">
      <c r="A103" s="22" t="s">
        <v>125</v>
      </c>
      <c r="B103" s="11">
        <v>701</v>
      </c>
      <c r="C103" s="12" t="s">
        <v>104</v>
      </c>
      <c r="D103" s="12" t="s">
        <v>116</v>
      </c>
      <c r="E103" s="12" t="s">
        <v>126</v>
      </c>
      <c r="F103" s="11"/>
      <c r="G103" s="13">
        <f>G104</f>
        <v>50000</v>
      </c>
      <c r="H103" s="13">
        <f t="shared" ref="H103:J104" si="40">H104</f>
        <v>0</v>
      </c>
      <c r="I103" s="13">
        <f t="shared" si="40"/>
        <v>50000</v>
      </c>
      <c r="J103" s="13">
        <f t="shared" si="40"/>
        <v>0</v>
      </c>
    </row>
    <row r="104" spans="1:10" ht="38.25" x14ac:dyDescent="0.25">
      <c r="A104" s="22" t="s">
        <v>127</v>
      </c>
      <c r="B104" s="11">
        <v>701</v>
      </c>
      <c r="C104" s="12" t="s">
        <v>104</v>
      </c>
      <c r="D104" s="12" t="s">
        <v>116</v>
      </c>
      <c r="E104" s="12" t="s">
        <v>128</v>
      </c>
      <c r="F104" s="11"/>
      <c r="G104" s="13">
        <f>G105</f>
        <v>50000</v>
      </c>
      <c r="H104" s="13">
        <f t="shared" si="40"/>
        <v>0</v>
      </c>
      <c r="I104" s="13">
        <f t="shared" si="40"/>
        <v>50000</v>
      </c>
      <c r="J104" s="13">
        <f t="shared" si="40"/>
        <v>0</v>
      </c>
    </row>
    <row r="105" spans="1:10" ht="25.5" x14ac:dyDescent="0.25">
      <c r="A105" s="15" t="s">
        <v>30</v>
      </c>
      <c r="B105" s="11">
        <v>701</v>
      </c>
      <c r="C105" s="12" t="s">
        <v>104</v>
      </c>
      <c r="D105" s="12" t="s">
        <v>116</v>
      </c>
      <c r="E105" s="12" t="s">
        <v>128</v>
      </c>
      <c r="F105" s="11">
        <v>200</v>
      </c>
      <c r="G105" s="13">
        <v>50000</v>
      </c>
      <c r="H105" s="13"/>
      <c r="I105" s="13">
        <v>50000</v>
      </c>
      <c r="J105" s="17"/>
    </row>
    <row r="106" spans="1:10" x14ac:dyDescent="0.25">
      <c r="A106" s="15" t="s">
        <v>129</v>
      </c>
      <c r="B106" s="11">
        <v>701</v>
      </c>
      <c r="C106" s="12" t="s">
        <v>34</v>
      </c>
      <c r="D106" s="12"/>
      <c r="E106" s="12"/>
      <c r="F106" s="11"/>
      <c r="G106" s="13">
        <f>G107+G121</f>
        <v>19357876.219999999</v>
      </c>
      <c r="H106" s="13">
        <f>H107+H121</f>
        <v>68148.41</v>
      </c>
      <c r="I106" s="13">
        <f>I107+I121</f>
        <v>19360003.219999999</v>
      </c>
      <c r="J106" s="13">
        <f>J107+J121</f>
        <v>70275.41</v>
      </c>
    </row>
    <row r="107" spans="1:10" x14ac:dyDescent="0.25">
      <c r="A107" s="15" t="s">
        <v>130</v>
      </c>
      <c r="B107" s="11">
        <v>701</v>
      </c>
      <c r="C107" s="12" t="s">
        <v>34</v>
      </c>
      <c r="D107" s="12" t="s">
        <v>131</v>
      </c>
      <c r="E107" s="12"/>
      <c r="F107" s="11"/>
      <c r="G107" s="13">
        <f>G108+G115</f>
        <v>18940443.219999999</v>
      </c>
      <c r="H107" s="13">
        <f>H108+H115</f>
        <v>8715.41</v>
      </c>
      <c r="I107" s="13">
        <f t="shared" ref="I107:J107" si="41">I108+I115</f>
        <v>18940443.219999999</v>
      </c>
      <c r="J107" s="13">
        <f t="shared" si="41"/>
        <v>8715.41</v>
      </c>
    </row>
    <row r="108" spans="1:10" ht="38.25" x14ac:dyDescent="0.25">
      <c r="A108" s="15" t="s">
        <v>132</v>
      </c>
      <c r="B108" s="11">
        <v>701</v>
      </c>
      <c r="C108" s="12" t="s">
        <v>34</v>
      </c>
      <c r="D108" s="12" t="s">
        <v>131</v>
      </c>
      <c r="E108" s="12" t="s">
        <v>36</v>
      </c>
      <c r="F108" s="11"/>
      <c r="G108" s="13">
        <f>G109</f>
        <v>9315.41</v>
      </c>
      <c r="H108" s="13">
        <f t="shared" ref="H108:J109" si="42">H109</f>
        <v>8715.41</v>
      </c>
      <c r="I108" s="13">
        <f t="shared" si="42"/>
        <v>9315.41</v>
      </c>
      <c r="J108" s="13">
        <f t="shared" si="42"/>
        <v>8715.41</v>
      </c>
    </row>
    <row r="109" spans="1:10" ht="38.25" x14ac:dyDescent="0.25">
      <c r="A109" s="15" t="s">
        <v>133</v>
      </c>
      <c r="B109" s="11">
        <v>701</v>
      </c>
      <c r="C109" s="12" t="s">
        <v>34</v>
      </c>
      <c r="D109" s="12" t="s">
        <v>131</v>
      </c>
      <c r="E109" s="12" t="s">
        <v>66</v>
      </c>
      <c r="F109" s="11"/>
      <c r="G109" s="13">
        <f>G110</f>
        <v>9315.41</v>
      </c>
      <c r="H109" s="13">
        <f>H110</f>
        <v>8715.41</v>
      </c>
      <c r="I109" s="13">
        <f t="shared" si="42"/>
        <v>9315.41</v>
      </c>
      <c r="J109" s="13">
        <f t="shared" si="42"/>
        <v>8715.41</v>
      </c>
    </row>
    <row r="110" spans="1:10" ht="38.25" x14ac:dyDescent="0.25">
      <c r="A110" s="15" t="s">
        <v>134</v>
      </c>
      <c r="B110" s="11">
        <v>701</v>
      </c>
      <c r="C110" s="12" t="s">
        <v>34</v>
      </c>
      <c r="D110" s="12" t="s">
        <v>131</v>
      </c>
      <c r="E110" s="12" t="s">
        <v>135</v>
      </c>
      <c r="F110" s="11"/>
      <c r="G110" s="13">
        <f>G111+G113</f>
        <v>9315.41</v>
      </c>
      <c r="H110" s="13">
        <f>H111+H113</f>
        <v>8715.41</v>
      </c>
      <c r="I110" s="13">
        <f t="shared" ref="I110:J110" si="43">I111+I113</f>
        <v>9315.41</v>
      </c>
      <c r="J110" s="13">
        <f t="shared" si="43"/>
        <v>8715.41</v>
      </c>
    </row>
    <row r="111" spans="1:10" ht="63.75" x14ac:dyDescent="0.25">
      <c r="A111" s="15" t="s">
        <v>136</v>
      </c>
      <c r="B111" s="11">
        <v>701</v>
      </c>
      <c r="C111" s="12" t="s">
        <v>34</v>
      </c>
      <c r="D111" s="12" t="s">
        <v>131</v>
      </c>
      <c r="E111" s="12" t="s">
        <v>137</v>
      </c>
      <c r="F111" s="11"/>
      <c r="G111" s="13">
        <f>G112</f>
        <v>8715.41</v>
      </c>
      <c r="H111" s="13">
        <f t="shared" ref="H111:J111" si="44">H112</f>
        <v>8715.41</v>
      </c>
      <c r="I111" s="13">
        <f t="shared" si="44"/>
        <v>8715.41</v>
      </c>
      <c r="J111" s="13">
        <f t="shared" si="44"/>
        <v>8715.41</v>
      </c>
    </row>
    <row r="112" spans="1:10" ht="25.5" x14ac:dyDescent="0.25">
      <c r="A112" s="15" t="s">
        <v>30</v>
      </c>
      <c r="B112" s="11">
        <v>701</v>
      </c>
      <c r="C112" s="12" t="s">
        <v>34</v>
      </c>
      <c r="D112" s="12" t="s">
        <v>131</v>
      </c>
      <c r="E112" s="12" t="s">
        <v>137</v>
      </c>
      <c r="F112" s="11">
        <v>200</v>
      </c>
      <c r="G112" s="13">
        <v>8715.41</v>
      </c>
      <c r="H112" s="13">
        <v>8715.41</v>
      </c>
      <c r="I112" s="13">
        <v>8715.41</v>
      </c>
      <c r="J112" s="13">
        <v>8715.41</v>
      </c>
    </row>
    <row r="113" spans="1:10" ht="63.75" x14ac:dyDescent="0.25">
      <c r="A113" s="15" t="s">
        <v>138</v>
      </c>
      <c r="B113" s="11">
        <v>701</v>
      </c>
      <c r="C113" s="12" t="s">
        <v>34</v>
      </c>
      <c r="D113" s="12" t="s">
        <v>131</v>
      </c>
      <c r="E113" s="11" t="s">
        <v>139</v>
      </c>
      <c r="F113" s="11"/>
      <c r="G113" s="13">
        <f t="shared" ref="G113:J113" si="45">G114</f>
        <v>600</v>
      </c>
      <c r="H113" s="13">
        <f t="shared" si="45"/>
        <v>0</v>
      </c>
      <c r="I113" s="13">
        <f t="shared" si="45"/>
        <v>600</v>
      </c>
      <c r="J113" s="13">
        <f t="shared" si="45"/>
        <v>0</v>
      </c>
    </row>
    <row r="114" spans="1:10" ht="25.5" x14ac:dyDescent="0.25">
      <c r="A114" s="15" t="s">
        <v>30</v>
      </c>
      <c r="B114" s="11">
        <v>701</v>
      </c>
      <c r="C114" s="12" t="s">
        <v>34</v>
      </c>
      <c r="D114" s="12" t="s">
        <v>131</v>
      </c>
      <c r="E114" s="11" t="s">
        <v>139</v>
      </c>
      <c r="F114" s="11">
        <v>200</v>
      </c>
      <c r="G114" s="13">
        <v>600</v>
      </c>
      <c r="H114" s="13"/>
      <c r="I114" s="13">
        <v>600</v>
      </c>
      <c r="J114" s="17"/>
    </row>
    <row r="115" spans="1:10" x14ac:dyDescent="0.25">
      <c r="A115" s="15" t="s">
        <v>21</v>
      </c>
      <c r="B115" s="11">
        <v>701</v>
      </c>
      <c r="C115" s="12" t="s">
        <v>34</v>
      </c>
      <c r="D115" s="12" t="s">
        <v>131</v>
      </c>
      <c r="E115" s="11">
        <v>9000000000</v>
      </c>
      <c r="F115" s="11"/>
      <c r="G115" s="13">
        <f>G116</f>
        <v>18931127.809999999</v>
      </c>
      <c r="H115" s="13">
        <f t="shared" ref="H115:J115" si="46">H116</f>
        <v>0</v>
      </c>
      <c r="I115" s="13">
        <f t="shared" si="46"/>
        <v>18931127.809999999</v>
      </c>
      <c r="J115" s="13">
        <f t="shared" si="46"/>
        <v>0</v>
      </c>
    </row>
    <row r="116" spans="1:10" ht="25.5" x14ac:dyDescent="0.25">
      <c r="A116" s="16" t="s">
        <v>98</v>
      </c>
      <c r="B116" s="11">
        <v>701</v>
      </c>
      <c r="C116" s="12" t="s">
        <v>34</v>
      </c>
      <c r="D116" s="12" t="s">
        <v>131</v>
      </c>
      <c r="E116" s="12" t="s">
        <v>99</v>
      </c>
      <c r="F116" s="12"/>
      <c r="G116" s="13">
        <f>G119+G117</f>
        <v>18931127.809999999</v>
      </c>
      <c r="H116" s="13">
        <f t="shared" ref="H116:J116" si="47">H119+H117</f>
        <v>0</v>
      </c>
      <c r="I116" s="13">
        <f t="shared" si="47"/>
        <v>18931127.809999999</v>
      </c>
      <c r="J116" s="13">
        <f t="shared" si="47"/>
        <v>0</v>
      </c>
    </row>
    <row r="117" spans="1:10" ht="51" x14ac:dyDescent="0.25">
      <c r="A117" s="15" t="s">
        <v>31</v>
      </c>
      <c r="B117" s="11">
        <v>701</v>
      </c>
      <c r="C117" s="12" t="s">
        <v>34</v>
      </c>
      <c r="D117" s="12" t="s">
        <v>131</v>
      </c>
      <c r="E117" s="12" t="s">
        <v>100</v>
      </c>
      <c r="F117" s="12"/>
      <c r="G117" s="13">
        <f>G118</f>
        <v>500000</v>
      </c>
      <c r="H117" s="13">
        <f t="shared" ref="H117:J117" si="48">H118</f>
        <v>0</v>
      </c>
      <c r="I117" s="13">
        <f t="shared" si="48"/>
        <v>500000</v>
      </c>
      <c r="J117" s="13">
        <f t="shared" si="48"/>
        <v>0</v>
      </c>
    </row>
    <row r="118" spans="1:10" ht="38.25" x14ac:dyDescent="0.25">
      <c r="A118" s="15" t="s">
        <v>89</v>
      </c>
      <c r="B118" s="11">
        <v>701</v>
      </c>
      <c r="C118" s="12" t="s">
        <v>34</v>
      </c>
      <c r="D118" s="12" t="s">
        <v>131</v>
      </c>
      <c r="E118" s="12" t="s">
        <v>100</v>
      </c>
      <c r="F118" s="12" t="s">
        <v>140</v>
      </c>
      <c r="G118" s="13">
        <v>500000</v>
      </c>
      <c r="H118" s="13"/>
      <c r="I118" s="13">
        <v>500000</v>
      </c>
      <c r="J118" s="17"/>
    </row>
    <row r="119" spans="1:10" ht="89.25" x14ac:dyDescent="0.25">
      <c r="A119" s="15" t="s">
        <v>141</v>
      </c>
      <c r="B119" s="11">
        <v>701</v>
      </c>
      <c r="C119" s="12" t="s">
        <v>34</v>
      </c>
      <c r="D119" s="12" t="s">
        <v>131</v>
      </c>
      <c r="E119" s="12" t="s">
        <v>142</v>
      </c>
      <c r="F119" s="12"/>
      <c r="G119" s="13">
        <f>G120</f>
        <v>18431127.809999999</v>
      </c>
      <c r="H119" s="13">
        <f>H120</f>
        <v>0</v>
      </c>
      <c r="I119" s="13">
        <f t="shared" ref="I119:J119" si="49">I120</f>
        <v>18431127.809999999</v>
      </c>
      <c r="J119" s="13">
        <f t="shared" si="49"/>
        <v>0</v>
      </c>
    </row>
    <row r="120" spans="1:10" ht="38.25" x14ac:dyDescent="0.25">
      <c r="A120" s="15" t="s">
        <v>89</v>
      </c>
      <c r="B120" s="11">
        <v>701</v>
      </c>
      <c r="C120" s="12" t="s">
        <v>34</v>
      </c>
      <c r="D120" s="12" t="s">
        <v>131</v>
      </c>
      <c r="E120" s="12" t="s">
        <v>142</v>
      </c>
      <c r="F120" s="12" t="s">
        <v>140</v>
      </c>
      <c r="G120" s="13">
        <v>18431127.809999999</v>
      </c>
      <c r="H120" s="13"/>
      <c r="I120" s="13">
        <v>18431127.809999999</v>
      </c>
      <c r="J120" s="17"/>
    </row>
    <row r="121" spans="1:10" x14ac:dyDescent="0.25">
      <c r="A121" s="15" t="s">
        <v>145</v>
      </c>
      <c r="B121" s="11">
        <v>701</v>
      </c>
      <c r="C121" s="12" t="s">
        <v>34</v>
      </c>
      <c r="D121" s="12" t="s">
        <v>146</v>
      </c>
      <c r="E121" s="12"/>
      <c r="F121" s="11"/>
      <c r="G121" s="13">
        <f>G122+G135</f>
        <v>417433</v>
      </c>
      <c r="H121" s="13">
        <f t="shared" ref="H121:J121" si="50">H122+H135</f>
        <v>59433</v>
      </c>
      <c r="I121" s="13">
        <f t="shared" si="50"/>
        <v>419560</v>
      </c>
      <c r="J121" s="13">
        <f t="shared" si="50"/>
        <v>61560</v>
      </c>
    </row>
    <row r="122" spans="1:10" ht="25.5" x14ac:dyDescent="0.25">
      <c r="A122" s="15" t="s">
        <v>147</v>
      </c>
      <c r="B122" s="11">
        <v>701</v>
      </c>
      <c r="C122" s="12" t="s">
        <v>34</v>
      </c>
      <c r="D122" s="12" t="s">
        <v>146</v>
      </c>
      <c r="E122" s="12" t="s">
        <v>148</v>
      </c>
      <c r="F122" s="11"/>
      <c r="G122" s="13">
        <f>G123+G131</f>
        <v>358000</v>
      </c>
      <c r="H122" s="13">
        <f t="shared" ref="H122:J122" si="51">H123+H131</f>
        <v>0</v>
      </c>
      <c r="I122" s="13">
        <f t="shared" si="51"/>
        <v>358000</v>
      </c>
      <c r="J122" s="13">
        <f t="shared" si="51"/>
        <v>0</v>
      </c>
    </row>
    <row r="123" spans="1:10" ht="38.25" x14ac:dyDescent="0.25">
      <c r="A123" s="15" t="s">
        <v>149</v>
      </c>
      <c r="B123" s="11">
        <v>701</v>
      </c>
      <c r="C123" s="12" t="s">
        <v>34</v>
      </c>
      <c r="D123" s="12" t="s">
        <v>146</v>
      </c>
      <c r="E123" s="12" t="s">
        <v>150</v>
      </c>
      <c r="F123" s="11"/>
      <c r="G123" s="13">
        <f>G124+G127</f>
        <v>258000</v>
      </c>
      <c r="H123" s="13">
        <f t="shared" ref="H123:J123" si="52">H124+H127</f>
        <v>0</v>
      </c>
      <c r="I123" s="13">
        <f t="shared" si="52"/>
        <v>258000</v>
      </c>
      <c r="J123" s="13">
        <f t="shared" si="52"/>
        <v>0</v>
      </c>
    </row>
    <row r="124" spans="1:10" ht="38.25" x14ac:dyDescent="0.25">
      <c r="A124" s="15" t="s">
        <v>151</v>
      </c>
      <c r="B124" s="11">
        <v>701</v>
      </c>
      <c r="C124" s="12" t="s">
        <v>34</v>
      </c>
      <c r="D124" s="12" t="s">
        <v>146</v>
      </c>
      <c r="E124" s="12" t="s">
        <v>152</v>
      </c>
      <c r="F124" s="11"/>
      <c r="G124" s="13">
        <f>G125</f>
        <v>60000</v>
      </c>
      <c r="H124" s="13">
        <f t="shared" ref="H124:J124" si="53">H125</f>
        <v>0</v>
      </c>
      <c r="I124" s="13">
        <f t="shared" si="53"/>
        <v>60000</v>
      </c>
      <c r="J124" s="13">
        <f t="shared" si="53"/>
        <v>0</v>
      </c>
    </row>
    <row r="125" spans="1:10" ht="25.5" x14ac:dyDescent="0.25">
      <c r="A125" s="16" t="s">
        <v>86</v>
      </c>
      <c r="B125" s="11">
        <v>701</v>
      </c>
      <c r="C125" s="12" t="s">
        <v>34</v>
      </c>
      <c r="D125" s="12" t="s">
        <v>146</v>
      </c>
      <c r="E125" s="12" t="s">
        <v>153</v>
      </c>
      <c r="F125" s="11"/>
      <c r="G125" s="13">
        <f t="shared" ref="G125:J125" si="54">G126</f>
        <v>60000</v>
      </c>
      <c r="H125" s="13">
        <f t="shared" si="54"/>
        <v>0</v>
      </c>
      <c r="I125" s="13">
        <f t="shared" si="54"/>
        <v>60000</v>
      </c>
      <c r="J125" s="13">
        <f t="shared" si="54"/>
        <v>0</v>
      </c>
    </row>
    <row r="126" spans="1:10" ht="25.5" x14ac:dyDescent="0.25">
      <c r="A126" s="15" t="s">
        <v>30</v>
      </c>
      <c r="B126" s="11">
        <v>701</v>
      </c>
      <c r="C126" s="12" t="s">
        <v>34</v>
      </c>
      <c r="D126" s="12" t="s">
        <v>146</v>
      </c>
      <c r="E126" s="12" t="s">
        <v>153</v>
      </c>
      <c r="F126" s="11">
        <v>200</v>
      </c>
      <c r="G126" s="13">
        <v>60000</v>
      </c>
      <c r="H126" s="13"/>
      <c r="I126" s="13">
        <v>60000</v>
      </c>
      <c r="J126" s="17"/>
    </row>
    <row r="127" spans="1:10" ht="38.25" x14ac:dyDescent="0.25">
      <c r="A127" s="15" t="s">
        <v>154</v>
      </c>
      <c r="B127" s="11">
        <v>701</v>
      </c>
      <c r="C127" s="12" t="s">
        <v>34</v>
      </c>
      <c r="D127" s="12" t="s">
        <v>146</v>
      </c>
      <c r="E127" s="12" t="s">
        <v>155</v>
      </c>
      <c r="F127" s="11"/>
      <c r="G127" s="13">
        <f>G128</f>
        <v>198000</v>
      </c>
      <c r="H127" s="13">
        <f t="shared" ref="H127:J127" si="55">H128</f>
        <v>0</v>
      </c>
      <c r="I127" s="13">
        <f t="shared" si="55"/>
        <v>198000</v>
      </c>
      <c r="J127" s="13">
        <f t="shared" si="55"/>
        <v>0</v>
      </c>
    </row>
    <row r="128" spans="1:10" ht="25.5" x14ac:dyDescent="0.25">
      <c r="A128" s="16" t="s">
        <v>86</v>
      </c>
      <c r="B128" s="11">
        <v>701</v>
      </c>
      <c r="C128" s="12" t="s">
        <v>34</v>
      </c>
      <c r="D128" s="12" t="s">
        <v>146</v>
      </c>
      <c r="E128" s="12" t="s">
        <v>156</v>
      </c>
      <c r="F128" s="11"/>
      <c r="G128" s="13">
        <f>SUM(G129:G130)</f>
        <v>198000</v>
      </c>
      <c r="H128" s="13">
        <f t="shared" ref="H128:J128" si="56">SUM(H129:H130)</f>
        <v>0</v>
      </c>
      <c r="I128" s="13">
        <f t="shared" si="56"/>
        <v>198000</v>
      </c>
      <c r="J128" s="13">
        <f t="shared" si="56"/>
        <v>0</v>
      </c>
    </row>
    <row r="129" spans="1:10" ht="25.5" x14ac:dyDescent="0.25">
      <c r="A129" s="15" t="s">
        <v>30</v>
      </c>
      <c r="B129" s="11">
        <v>701</v>
      </c>
      <c r="C129" s="12" t="s">
        <v>34</v>
      </c>
      <c r="D129" s="12" t="s">
        <v>146</v>
      </c>
      <c r="E129" s="12" t="s">
        <v>156</v>
      </c>
      <c r="F129" s="11">
        <v>200</v>
      </c>
      <c r="G129" s="13">
        <v>198000</v>
      </c>
      <c r="H129" s="13"/>
      <c r="I129" s="13">
        <v>198000</v>
      </c>
      <c r="J129" s="17"/>
    </row>
    <row r="130" spans="1:10" x14ac:dyDescent="0.25">
      <c r="A130" s="15" t="s">
        <v>52</v>
      </c>
      <c r="B130" s="11">
        <v>701</v>
      </c>
      <c r="C130" s="12" t="s">
        <v>34</v>
      </c>
      <c r="D130" s="12" t="s">
        <v>146</v>
      </c>
      <c r="E130" s="12" t="s">
        <v>156</v>
      </c>
      <c r="F130" s="11">
        <v>800</v>
      </c>
      <c r="G130" s="13"/>
      <c r="H130" s="13"/>
      <c r="I130" s="13"/>
      <c r="J130" s="17"/>
    </row>
    <row r="131" spans="1:10" ht="25.5" x14ac:dyDescent="0.25">
      <c r="A131" s="15" t="s">
        <v>157</v>
      </c>
      <c r="B131" s="11">
        <v>701</v>
      </c>
      <c r="C131" s="12" t="s">
        <v>34</v>
      </c>
      <c r="D131" s="12" t="s">
        <v>146</v>
      </c>
      <c r="E131" s="12" t="s">
        <v>158</v>
      </c>
      <c r="F131" s="11"/>
      <c r="G131" s="13">
        <f t="shared" ref="G131:J131" si="57">G133</f>
        <v>100000</v>
      </c>
      <c r="H131" s="13">
        <f t="shared" si="57"/>
        <v>0</v>
      </c>
      <c r="I131" s="13">
        <f t="shared" si="57"/>
        <v>100000</v>
      </c>
      <c r="J131" s="13">
        <f t="shared" si="57"/>
        <v>0</v>
      </c>
    </row>
    <row r="132" spans="1:10" ht="63.75" x14ac:dyDescent="0.25">
      <c r="A132" s="15" t="s">
        <v>159</v>
      </c>
      <c r="B132" s="11">
        <v>701</v>
      </c>
      <c r="C132" s="12" t="s">
        <v>34</v>
      </c>
      <c r="D132" s="12" t="s">
        <v>146</v>
      </c>
      <c r="E132" s="12" t="s">
        <v>160</v>
      </c>
      <c r="F132" s="11"/>
      <c r="G132" s="13">
        <f>G133</f>
        <v>100000</v>
      </c>
      <c r="H132" s="13">
        <f t="shared" ref="H132:J132" si="58">H133</f>
        <v>0</v>
      </c>
      <c r="I132" s="13">
        <f t="shared" si="58"/>
        <v>100000</v>
      </c>
      <c r="J132" s="13">
        <f t="shared" si="58"/>
        <v>0</v>
      </c>
    </row>
    <row r="133" spans="1:10" ht="25.5" x14ac:dyDescent="0.25">
      <c r="A133" s="16" t="s">
        <v>86</v>
      </c>
      <c r="B133" s="11">
        <v>701</v>
      </c>
      <c r="C133" s="12" t="s">
        <v>34</v>
      </c>
      <c r="D133" s="12" t="s">
        <v>146</v>
      </c>
      <c r="E133" s="12" t="s">
        <v>161</v>
      </c>
      <c r="F133" s="11"/>
      <c r="G133" s="13">
        <f t="shared" ref="G133:J133" si="59">G134</f>
        <v>100000</v>
      </c>
      <c r="H133" s="13">
        <f t="shared" si="59"/>
        <v>0</v>
      </c>
      <c r="I133" s="13">
        <f t="shared" si="59"/>
        <v>100000</v>
      </c>
      <c r="J133" s="13">
        <f t="shared" si="59"/>
        <v>0</v>
      </c>
    </row>
    <row r="134" spans="1:10" ht="25.5" x14ac:dyDescent="0.25">
      <c r="A134" s="15" t="s">
        <v>30</v>
      </c>
      <c r="B134" s="11">
        <v>701</v>
      </c>
      <c r="C134" s="12" t="s">
        <v>34</v>
      </c>
      <c r="D134" s="12" t="s">
        <v>146</v>
      </c>
      <c r="E134" s="12" t="s">
        <v>161</v>
      </c>
      <c r="F134" s="11">
        <v>200</v>
      </c>
      <c r="G134" s="13">
        <v>100000</v>
      </c>
      <c r="H134" s="13"/>
      <c r="I134" s="13">
        <v>100000</v>
      </c>
      <c r="J134" s="17"/>
    </row>
    <row r="135" spans="1:10" x14ac:dyDescent="0.25">
      <c r="A135" s="14" t="s">
        <v>21</v>
      </c>
      <c r="B135" s="11">
        <v>701</v>
      </c>
      <c r="C135" s="12" t="s">
        <v>34</v>
      </c>
      <c r="D135" s="12" t="s">
        <v>146</v>
      </c>
      <c r="E135" s="12" t="s">
        <v>22</v>
      </c>
      <c r="F135" s="11"/>
      <c r="G135" s="13">
        <f>G136</f>
        <v>59433</v>
      </c>
      <c r="H135" s="13">
        <f>H136</f>
        <v>59433</v>
      </c>
      <c r="I135" s="13">
        <f t="shared" ref="I135:J136" si="60">I136</f>
        <v>61560</v>
      </c>
      <c r="J135" s="13">
        <f t="shared" si="60"/>
        <v>61560</v>
      </c>
    </row>
    <row r="136" spans="1:10" ht="25.5" x14ac:dyDescent="0.25">
      <c r="A136" s="14" t="s">
        <v>23</v>
      </c>
      <c r="B136" s="11">
        <v>701</v>
      </c>
      <c r="C136" s="12" t="s">
        <v>34</v>
      </c>
      <c r="D136" s="12" t="s">
        <v>146</v>
      </c>
      <c r="E136" s="12" t="s">
        <v>24</v>
      </c>
      <c r="F136" s="11"/>
      <c r="G136" s="13">
        <f>G137</f>
        <v>59433</v>
      </c>
      <c r="H136" s="13">
        <f>H137</f>
        <v>59433</v>
      </c>
      <c r="I136" s="13">
        <f t="shared" si="60"/>
        <v>61560</v>
      </c>
      <c r="J136" s="13">
        <f t="shared" si="60"/>
        <v>61560</v>
      </c>
    </row>
    <row r="137" spans="1:10" ht="76.5" x14ac:dyDescent="0.25">
      <c r="A137" s="15" t="s">
        <v>162</v>
      </c>
      <c r="B137" s="11">
        <v>701</v>
      </c>
      <c r="C137" s="12" t="s">
        <v>34</v>
      </c>
      <c r="D137" s="12" t="s">
        <v>146</v>
      </c>
      <c r="E137" s="12" t="s">
        <v>163</v>
      </c>
      <c r="F137" s="11"/>
      <c r="G137" s="13">
        <f t="shared" ref="G137:J137" si="61">SUM(G138:G138)</f>
        <v>59433</v>
      </c>
      <c r="H137" s="13">
        <f t="shared" si="61"/>
        <v>59433</v>
      </c>
      <c r="I137" s="13">
        <f t="shared" si="61"/>
        <v>61560</v>
      </c>
      <c r="J137" s="13">
        <f t="shared" si="61"/>
        <v>61560</v>
      </c>
    </row>
    <row r="138" spans="1:10" ht="63.75" x14ac:dyDescent="0.25">
      <c r="A138" s="15" t="s">
        <v>27</v>
      </c>
      <c r="B138" s="11">
        <v>701</v>
      </c>
      <c r="C138" s="12" t="s">
        <v>34</v>
      </c>
      <c r="D138" s="12" t="s">
        <v>146</v>
      </c>
      <c r="E138" s="12" t="s">
        <v>163</v>
      </c>
      <c r="F138" s="11">
        <v>100</v>
      </c>
      <c r="G138" s="13">
        <v>59433</v>
      </c>
      <c r="H138" s="13">
        <v>59433</v>
      </c>
      <c r="I138" s="13">
        <v>61560</v>
      </c>
      <c r="J138" s="13">
        <v>61560</v>
      </c>
    </row>
    <row r="139" spans="1:10" x14ac:dyDescent="0.25">
      <c r="A139" s="15" t="s">
        <v>164</v>
      </c>
      <c r="B139" s="11">
        <v>701</v>
      </c>
      <c r="C139" s="12" t="s">
        <v>165</v>
      </c>
      <c r="D139" s="12"/>
      <c r="E139" s="12"/>
      <c r="F139" s="11"/>
      <c r="G139" s="13">
        <f>G140+G152+G146</f>
        <v>499239000</v>
      </c>
      <c r="H139" s="13">
        <f>H140+H152+H146</f>
        <v>451611000</v>
      </c>
      <c r="I139" s="13">
        <f>I140+I152+I146</f>
        <v>758805600</v>
      </c>
      <c r="J139" s="13">
        <f>J140+J152+J146</f>
        <v>682409500</v>
      </c>
    </row>
    <row r="140" spans="1:10" x14ac:dyDescent="0.25">
      <c r="A140" s="15" t="s">
        <v>166</v>
      </c>
      <c r="B140" s="11">
        <v>701</v>
      </c>
      <c r="C140" s="12" t="s">
        <v>165</v>
      </c>
      <c r="D140" s="12" t="s">
        <v>18</v>
      </c>
      <c r="E140" s="12"/>
      <c r="F140" s="11"/>
      <c r="G140" s="13">
        <f>+G141</f>
        <v>108408400</v>
      </c>
      <c r="H140" s="13">
        <f t="shared" ref="H140:J140" si="62">+H141</f>
        <v>108408400</v>
      </c>
      <c r="I140" s="13">
        <f t="shared" si="62"/>
        <v>112961600</v>
      </c>
      <c r="J140" s="13">
        <f t="shared" si="62"/>
        <v>112961600</v>
      </c>
    </row>
    <row r="141" spans="1:10" ht="25.5" x14ac:dyDescent="0.25">
      <c r="A141" s="15" t="s">
        <v>167</v>
      </c>
      <c r="B141" s="11">
        <v>701</v>
      </c>
      <c r="C141" s="12" t="s">
        <v>165</v>
      </c>
      <c r="D141" s="12" t="s">
        <v>18</v>
      </c>
      <c r="E141" s="12" t="s">
        <v>168</v>
      </c>
      <c r="F141" s="11"/>
      <c r="G141" s="13">
        <f>G142</f>
        <v>108408400</v>
      </c>
      <c r="H141" s="13">
        <f t="shared" ref="H141:J143" si="63">H142</f>
        <v>108408400</v>
      </c>
      <c r="I141" s="13">
        <f t="shared" si="63"/>
        <v>112961600</v>
      </c>
      <c r="J141" s="13">
        <f t="shared" si="63"/>
        <v>112961600</v>
      </c>
    </row>
    <row r="142" spans="1:10" ht="25.5" x14ac:dyDescent="0.25">
      <c r="A142" s="15" t="s">
        <v>169</v>
      </c>
      <c r="B142" s="11">
        <v>701</v>
      </c>
      <c r="C142" s="12" t="s">
        <v>165</v>
      </c>
      <c r="D142" s="12" t="s">
        <v>18</v>
      </c>
      <c r="E142" s="12" t="s">
        <v>170</v>
      </c>
      <c r="F142" s="11"/>
      <c r="G142" s="13">
        <f>G143</f>
        <v>108408400</v>
      </c>
      <c r="H142" s="13">
        <f t="shared" si="63"/>
        <v>108408400</v>
      </c>
      <c r="I142" s="13">
        <f t="shared" si="63"/>
        <v>112961600</v>
      </c>
      <c r="J142" s="13">
        <f t="shared" si="63"/>
        <v>112961600</v>
      </c>
    </row>
    <row r="143" spans="1:10" ht="38.25" x14ac:dyDescent="0.25">
      <c r="A143" s="15" t="s">
        <v>171</v>
      </c>
      <c r="B143" s="11">
        <v>701</v>
      </c>
      <c r="C143" s="12" t="s">
        <v>165</v>
      </c>
      <c r="D143" s="12" t="s">
        <v>18</v>
      </c>
      <c r="E143" s="12" t="s">
        <v>172</v>
      </c>
      <c r="F143" s="11"/>
      <c r="G143" s="13">
        <f>G144</f>
        <v>108408400</v>
      </c>
      <c r="H143" s="13">
        <f t="shared" si="63"/>
        <v>108408400</v>
      </c>
      <c r="I143" s="13">
        <f t="shared" si="63"/>
        <v>112961600</v>
      </c>
      <c r="J143" s="13">
        <f t="shared" si="63"/>
        <v>112961600</v>
      </c>
    </row>
    <row r="144" spans="1:10" ht="25.5" x14ac:dyDescent="0.25">
      <c r="A144" s="15" t="s">
        <v>173</v>
      </c>
      <c r="B144" s="11">
        <v>701</v>
      </c>
      <c r="C144" s="12" t="s">
        <v>165</v>
      </c>
      <c r="D144" s="12" t="s">
        <v>18</v>
      </c>
      <c r="E144" s="12" t="s">
        <v>174</v>
      </c>
      <c r="F144" s="11"/>
      <c r="G144" s="13">
        <f>G145</f>
        <v>108408400</v>
      </c>
      <c r="H144" s="13">
        <f t="shared" ref="H144:J144" si="64">H145</f>
        <v>108408400</v>
      </c>
      <c r="I144" s="13">
        <f t="shared" si="64"/>
        <v>112961600</v>
      </c>
      <c r="J144" s="13">
        <f t="shared" si="64"/>
        <v>112961600</v>
      </c>
    </row>
    <row r="145" spans="1:12" ht="38.25" x14ac:dyDescent="0.25">
      <c r="A145" s="15" t="s">
        <v>143</v>
      </c>
      <c r="B145" s="11">
        <v>701</v>
      </c>
      <c r="C145" s="12" t="s">
        <v>165</v>
      </c>
      <c r="D145" s="12" t="s">
        <v>18</v>
      </c>
      <c r="E145" s="12" t="s">
        <v>174</v>
      </c>
      <c r="F145" s="11">
        <v>400</v>
      </c>
      <c r="G145" s="13">
        <v>108408400</v>
      </c>
      <c r="H145" s="13">
        <v>108408400</v>
      </c>
      <c r="I145" s="13">
        <v>112961600</v>
      </c>
      <c r="J145" s="13">
        <v>112961600</v>
      </c>
    </row>
    <row r="146" spans="1:12" x14ac:dyDescent="0.25">
      <c r="A146" s="15" t="s">
        <v>175</v>
      </c>
      <c r="B146" s="11">
        <v>701</v>
      </c>
      <c r="C146" s="12" t="s">
        <v>165</v>
      </c>
      <c r="D146" s="12" t="s">
        <v>20</v>
      </c>
      <c r="E146" s="12"/>
      <c r="F146" s="11"/>
      <c r="G146" s="13">
        <f>G147</f>
        <v>390030600</v>
      </c>
      <c r="H146" s="13">
        <f t="shared" ref="H146:J149" si="65">H147</f>
        <v>343202600</v>
      </c>
      <c r="I146" s="13">
        <f t="shared" si="65"/>
        <v>645044000</v>
      </c>
      <c r="J146" s="13">
        <f t="shared" si="65"/>
        <v>569447900</v>
      </c>
    </row>
    <row r="147" spans="1:12" ht="25.5" x14ac:dyDescent="0.25">
      <c r="A147" s="15" t="s">
        <v>167</v>
      </c>
      <c r="B147" s="11">
        <v>701</v>
      </c>
      <c r="C147" s="12" t="s">
        <v>165</v>
      </c>
      <c r="D147" s="12" t="s">
        <v>20</v>
      </c>
      <c r="E147" s="12" t="s">
        <v>168</v>
      </c>
      <c r="F147" s="11"/>
      <c r="G147" s="13">
        <f>G148</f>
        <v>390030600</v>
      </c>
      <c r="H147" s="13">
        <f t="shared" si="65"/>
        <v>343202600</v>
      </c>
      <c r="I147" s="13">
        <f t="shared" si="65"/>
        <v>645044000</v>
      </c>
      <c r="J147" s="13">
        <f t="shared" si="65"/>
        <v>569447900</v>
      </c>
    </row>
    <row r="148" spans="1:12" ht="25.5" x14ac:dyDescent="0.25">
      <c r="A148" s="15" t="s">
        <v>169</v>
      </c>
      <c r="B148" s="11">
        <v>701</v>
      </c>
      <c r="C148" s="12" t="s">
        <v>165</v>
      </c>
      <c r="D148" s="12" t="s">
        <v>20</v>
      </c>
      <c r="E148" s="12" t="s">
        <v>170</v>
      </c>
      <c r="F148" s="11"/>
      <c r="G148" s="13">
        <f>G149</f>
        <v>390030600</v>
      </c>
      <c r="H148" s="13">
        <f t="shared" si="65"/>
        <v>343202600</v>
      </c>
      <c r="I148" s="13">
        <f t="shared" si="65"/>
        <v>645044000</v>
      </c>
      <c r="J148" s="13">
        <f t="shared" si="65"/>
        <v>569447900</v>
      </c>
    </row>
    <row r="149" spans="1:12" ht="38.25" x14ac:dyDescent="0.25">
      <c r="A149" s="15" t="s">
        <v>171</v>
      </c>
      <c r="B149" s="11">
        <v>701</v>
      </c>
      <c r="C149" s="12" t="s">
        <v>165</v>
      </c>
      <c r="D149" s="12" t="s">
        <v>20</v>
      </c>
      <c r="E149" s="12" t="s">
        <v>172</v>
      </c>
      <c r="F149" s="11"/>
      <c r="G149" s="13">
        <f>G150</f>
        <v>390030600</v>
      </c>
      <c r="H149" s="13">
        <f t="shared" si="65"/>
        <v>343202600</v>
      </c>
      <c r="I149" s="13">
        <f t="shared" si="65"/>
        <v>645044000</v>
      </c>
      <c r="J149" s="13">
        <f t="shared" si="65"/>
        <v>569447900</v>
      </c>
    </row>
    <row r="150" spans="1:12" ht="51" x14ac:dyDescent="0.25">
      <c r="A150" s="19" t="s">
        <v>176</v>
      </c>
      <c r="B150" s="11">
        <v>701</v>
      </c>
      <c r="C150" s="12" t="s">
        <v>165</v>
      </c>
      <c r="D150" s="12" t="s">
        <v>20</v>
      </c>
      <c r="E150" s="12" t="s">
        <v>177</v>
      </c>
      <c r="F150" s="11"/>
      <c r="G150" s="13">
        <f>G151</f>
        <v>390030600</v>
      </c>
      <c r="H150" s="13">
        <f t="shared" ref="H150:J150" si="66">H151</f>
        <v>343202600</v>
      </c>
      <c r="I150" s="13">
        <f t="shared" si="66"/>
        <v>645044000</v>
      </c>
      <c r="J150" s="13">
        <f t="shared" si="66"/>
        <v>569447900</v>
      </c>
    </row>
    <row r="151" spans="1:12" ht="38.25" x14ac:dyDescent="0.25">
      <c r="A151" s="15" t="s">
        <v>143</v>
      </c>
      <c r="B151" s="11">
        <v>701</v>
      </c>
      <c r="C151" s="12" t="s">
        <v>165</v>
      </c>
      <c r="D151" s="12" t="s">
        <v>20</v>
      </c>
      <c r="E151" s="12" t="s">
        <v>177</v>
      </c>
      <c r="F151" s="11">
        <v>400</v>
      </c>
      <c r="G151" s="13">
        <f>343202600+46828000</f>
        <v>390030600</v>
      </c>
      <c r="H151" s="13">
        <v>343202600</v>
      </c>
      <c r="I151" s="13">
        <f>569447900+75596100</f>
        <v>645044000</v>
      </c>
      <c r="J151" s="13">
        <v>569447900</v>
      </c>
      <c r="L151" s="20"/>
    </row>
    <row r="152" spans="1:12" x14ac:dyDescent="0.25">
      <c r="A152" s="15" t="s">
        <v>178</v>
      </c>
      <c r="B152" s="11">
        <v>701</v>
      </c>
      <c r="C152" s="12" t="s">
        <v>165</v>
      </c>
      <c r="D152" s="12" t="s">
        <v>165</v>
      </c>
      <c r="E152" s="12"/>
      <c r="F152" s="11"/>
      <c r="G152" s="13">
        <f>G153</f>
        <v>800000</v>
      </c>
      <c r="H152" s="13">
        <f>H153</f>
        <v>0</v>
      </c>
      <c r="I152" s="13">
        <f t="shared" ref="I152:J152" si="67">I153</f>
        <v>800000</v>
      </c>
      <c r="J152" s="13">
        <f t="shared" si="67"/>
        <v>0</v>
      </c>
    </row>
    <row r="153" spans="1:12" ht="25.5" x14ac:dyDescent="0.25">
      <c r="A153" s="10" t="s">
        <v>179</v>
      </c>
      <c r="B153" s="11">
        <v>701</v>
      </c>
      <c r="C153" s="12" t="s">
        <v>165</v>
      </c>
      <c r="D153" s="12" t="s">
        <v>165</v>
      </c>
      <c r="E153" s="12" t="s">
        <v>57</v>
      </c>
      <c r="F153" s="11"/>
      <c r="G153" s="13">
        <f>G154+G159</f>
        <v>800000</v>
      </c>
      <c r="H153" s="13">
        <f>H154+H159</f>
        <v>0</v>
      </c>
      <c r="I153" s="13">
        <f t="shared" ref="I153:J153" si="68">I154+I159</f>
        <v>800000</v>
      </c>
      <c r="J153" s="13">
        <f t="shared" si="68"/>
        <v>0</v>
      </c>
    </row>
    <row r="154" spans="1:12" x14ac:dyDescent="0.25">
      <c r="A154" s="15" t="s">
        <v>180</v>
      </c>
      <c r="B154" s="11">
        <v>701</v>
      </c>
      <c r="C154" s="12" t="s">
        <v>165</v>
      </c>
      <c r="D154" s="12" t="s">
        <v>165</v>
      </c>
      <c r="E154" s="12" t="s">
        <v>181</v>
      </c>
      <c r="F154" s="11"/>
      <c r="G154" s="13">
        <f>G155</f>
        <v>500000</v>
      </c>
      <c r="H154" s="13">
        <f>H155</f>
        <v>0</v>
      </c>
      <c r="I154" s="13">
        <f>I156</f>
        <v>500000</v>
      </c>
      <c r="J154" s="13">
        <f>J156</f>
        <v>0</v>
      </c>
    </row>
    <row r="155" spans="1:12" ht="38.25" x14ac:dyDescent="0.25">
      <c r="A155" s="15" t="s">
        <v>182</v>
      </c>
      <c r="B155" s="11">
        <v>701</v>
      </c>
      <c r="C155" s="12" t="s">
        <v>165</v>
      </c>
      <c r="D155" s="12" t="s">
        <v>165</v>
      </c>
      <c r="E155" s="12" t="s">
        <v>183</v>
      </c>
      <c r="F155" s="11"/>
      <c r="G155" s="13">
        <f>G156</f>
        <v>500000</v>
      </c>
      <c r="H155" s="13">
        <f t="shared" ref="H155:J155" si="69">H156</f>
        <v>0</v>
      </c>
      <c r="I155" s="13">
        <f t="shared" si="69"/>
        <v>500000</v>
      </c>
      <c r="J155" s="13">
        <f t="shared" si="69"/>
        <v>0</v>
      </c>
    </row>
    <row r="156" spans="1:12" ht="25.5" x14ac:dyDescent="0.25">
      <c r="A156" s="16" t="s">
        <v>86</v>
      </c>
      <c r="B156" s="11">
        <v>701</v>
      </c>
      <c r="C156" s="12" t="s">
        <v>165</v>
      </c>
      <c r="D156" s="12" t="s">
        <v>165</v>
      </c>
      <c r="E156" s="12" t="s">
        <v>184</v>
      </c>
      <c r="F156" s="11"/>
      <c r="G156" s="13">
        <f>SUM(G157:G158)</f>
        <v>500000</v>
      </c>
      <c r="H156" s="13">
        <f t="shared" ref="H156:J156" si="70">SUM(H157:H158)</f>
        <v>0</v>
      </c>
      <c r="I156" s="13">
        <f t="shared" si="70"/>
        <v>500000</v>
      </c>
      <c r="J156" s="13">
        <f t="shared" si="70"/>
        <v>0</v>
      </c>
    </row>
    <row r="157" spans="1:12" ht="63.75" x14ac:dyDescent="0.25">
      <c r="A157" s="15" t="s">
        <v>27</v>
      </c>
      <c r="B157" s="11">
        <v>701</v>
      </c>
      <c r="C157" s="12" t="s">
        <v>165</v>
      </c>
      <c r="D157" s="12" t="s">
        <v>165</v>
      </c>
      <c r="E157" s="12" t="s">
        <v>184</v>
      </c>
      <c r="F157" s="11">
        <v>100</v>
      </c>
      <c r="G157" s="13">
        <v>74350</v>
      </c>
      <c r="H157" s="13">
        <v>0</v>
      </c>
      <c r="I157" s="13">
        <v>74350</v>
      </c>
      <c r="J157" s="13">
        <v>0</v>
      </c>
    </row>
    <row r="158" spans="1:12" ht="25.5" x14ac:dyDescent="0.25">
      <c r="A158" s="15" t="s">
        <v>30</v>
      </c>
      <c r="B158" s="11">
        <v>701</v>
      </c>
      <c r="C158" s="12" t="s">
        <v>165</v>
      </c>
      <c r="D158" s="12" t="s">
        <v>165</v>
      </c>
      <c r="E158" s="12" t="s">
        <v>184</v>
      </c>
      <c r="F158" s="11">
        <v>200</v>
      </c>
      <c r="G158" s="13">
        <v>425650</v>
      </c>
      <c r="H158" s="13"/>
      <c r="I158" s="13">
        <v>425650</v>
      </c>
      <c r="J158" s="17"/>
    </row>
    <row r="159" spans="1:12" ht="38.25" x14ac:dyDescent="0.25">
      <c r="A159" s="15" t="s">
        <v>185</v>
      </c>
      <c r="B159" s="11">
        <v>701</v>
      </c>
      <c r="C159" s="12" t="s">
        <v>165</v>
      </c>
      <c r="D159" s="12" t="s">
        <v>165</v>
      </c>
      <c r="E159" s="12" t="s">
        <v>186</v>
      </c>
      <c r="F159" s="11"/>
      <c r="G159" s="13">
        <f>G160</f>
        <v>300000</v>
      </c>
      <c r="H159" s="13">
        <f>H160</f>
        <v>0</v>
      </c>
      <c r="I159" s="13">
        <f t="shared" ref="I159:J160" si="71">I160</f>
        <v>300000</v>
      </c>
      <c r="J159" s="13">
        <f t="shared" si="71"/>
        <v>0</v>
      </c>
    </row>
    <row r="160" spans="1:12" ht="51" x14ac:dyDescent="0.25">
      <c r="A160" s="15" t="s">
        <v>187</v>
      </c>
      <c r="B160" s="11">
        <v>701</v>
      </c>
      <c r="C160" s="12" t="s">
        <v>165</v>
      </c>
      <c r="D160" s="12" t="s">
        <v>165</v>
      </c>
      <c r="E160" s="12" t="s">
        <v>188</v>
      </c>
      <c r="F160" s="11"/>
      <c r="G160" s="13">
        <f>G161</f>
        <v>300000</v>
      </c>
      <c r="H160" s="13">
        <f>H161</f>
        <v>0</v>
      </c>
      <c r="I160" s="13">
        <f t="shared" si="71"/>
        <v>300000</v>
      </c>
      <c r="J160" s="13">
        <f t="shared" si="71"/>
        <v>0</v>
      </c>
    </row>
    <row r="161" spans="1:10" ht="25.5" x14ac:dyDescent="0.25">
      <c r="A161" s="16" t="s">
        <v>86</v>
      </c>
      <c r="B161" s="11">
        <v>701</v>
      </c>
      <c r="C161" s="12" t="s">
        <v>165</v>
      </c>
      <c r="D161" s="12" t="s">
        <v>165</v>
      </c>
      <c r="E161" s="12" t="s">
        <v>189</v>
      </c>
      <c r="F161" s="11"/>
      <c r="G161" s="13">
        <f>SUM(G162:G162)</f>
        <v>300000</v>
      </c>
      <c r="H161" s="13">
        <f>SUM(H162:H162)</f>
        <v>0</v>
      </c>
      <c r="I161" s="13">
        <f>SUM(I162:I162)</f>
        <v>300000</v>
      </c>
      <c r="J161" s="13">
        <f>SUM(J162:J162)</f>
        <v>0</v>
      </c>
    </row>
    <row r="162" spans="1:10" ht="25.5" x14ac:dyDescent="0.25">
      <c r="A162" s="15" t="s">
        <v>30</v>
      </c>
      <c r="B162" s="11">
        <v>701</v>
      </c>
      <c r="C162" s="12" t="s">
        <v>165</v>
      </c>
      <c r="D162" s="12" t="s">
        <v>165</v>
      </c>
      <c r="E162" s="12" t="s">
        <v>189</v>
      </c>
      <c r="F162" s="11">
        <v>200</v>
      </c>
      <c r="G162" s="13">
        <v>300000</v>
      </c>
      <c r="H162" s="13"/>
      <c r="I162" s="13">
        <v>300000</v>
      </c>
      <c r="J162" s="17"/>
    </row>
    <row r="163" spans="1:10" x14ac:dyDescent="0.25">
      <c r="A163" s="15" t="s">
        <v>190</v>
      </c>
      <c r="B163" s="11">
        <v>701</v>
      </c>
      <c r="C163" s="12" t="s">
        <v>191</v>
      </c>
      <c r="D163" s="12"/>
      <c r="E163" s="12"/>
      <c r="F163" s="11"/>
      <c r="G163" s="13">
        <f t="shared" ref="G163:J168" si="72">G164</f>
        <v>1484000</v>
      </c>
      <c r="H163" s="13">
        <f t="shared" si="72"/>
        <v>0</v>
      </c>
      <c r="I163" s="13">
        <f t="shared" si="72"/>
        <v>1484000</v>
      </c>
      <c r="J163" s="13">
        <f t="shared" si="72"/>
        <v>0</v>
      </c>
    </row>
    <row r="164" spans="1:10" ht="25.5" x14ac:dyDescent="0.25">
      <c r="A164" s="15" t="s">
        <v>192</v>
      </c>
      <c r="B164" s="11">
        <v>701</v>
      </c>
      <c r="C164" s="12" t="s">
        <v>191</v>
      </c>
      <c r="D164" s="12" t="s">
        <v>34</v>
      </c>
      <c r="E164" s="12"/>
      <c r="F164" s="11"/>
      <c r="G164" s="13">
        <f t="shared" si="72"/>
        <v>1484000</v>
      </c>
      <c r="H164" s="13">
        <f t="shared" si="72"/>
        <v>0</v>
      </c>
      <c r="I164" s="13">
        <f t="shared" si="72"/>
        <v>1484000</v>
      </c>
      <c r="J164" s="13">
        <f t="shared" si="72"/>
        <v>0</v>
      </c>
    </row>
    <row r="165" spans="1:10" ht="25.5" x14ac:dyDescent="0.25">
      <c r="A165" s="15" t="s">
        <v>193</v>
      </c>
      <c r="B165" s="11">
        <v>701</v>
      </c>
      <c r="C165" s="12" t="s">
        <v>191</v>
      </c>
      <c r="D165" s="12" t="s">
        <v>34</v>
      </c>
      <c r="E165" s="12" t="s">
        <v>194</v>
      </c>
      <c r="F165" s="11"/>
      <c r="G165" s="13">
        <f t="shared" si="72"/>
        <v>1484000</v>
      </c>
      <c r="H165" s="13">
        <f t="shared" si="72"/>
        <v>0</v>
      </c>
      <c r="I165" s="13">
        <f t="shared" si="72"/>
        <v>1484000</v>
      </c>
      <c r="J165" s="13">
        <f t="shared" si="72"/>
        <v>0</v>
      </c>
    </row>
    <row r="166" spans="1:10" ht="51" x14ac:dyDescent="0.25">
      <c r="A166" s="15" t="s">
        <v>195</v>
      </c>
      <c r="B166" s="11">
        <v>701</v>
      </c>
      <c r="C166" s="12" t="s">
        <v>191</v>
      </c>
      <c r="D166" s="12" t="s">
        <v>34</v>
      </c>
      <c r="E166" s="12" t="s">
        <v>196</v>
      </c>
      <c r="F166" s="11"/>
      <c r="G166" s="13">
        <f>G167</f>
        <v>1484000</v>
      </c>
      <c r="H166" s="13">
        <f t="shared" si="72"/>
        <v>0</v>
      </c>
      <c r="I166" s="13">
        <f t="shared" si="72"/>
        <v>1484000</v>
      </c>
      <c r="J166" s="13">
        <f t="shared" si="72"/>
        <v>0</v>
      </c>
    </row>
    <row r="167" spans="1:10" ht="63.75" x14ac:dyDescent="0.25">
      <c r="A167" s="15" t="s">
        <v>197</v>
      </c>
      <c r="B167" s="11">
        <v>701</v>
      </c>
      <c r="C167" s="12" t="s">
        <v>191</v>
      </c>
      <c r="D167" s="12" t="s">
        <v>34</v>
      </c>
      <c r="E167" s="12" t="s">
        <v>198</v>
      </c>
      <c r="F167" s="11"/>
      <c r="G167" s="13">
        <f>G168</f>
        <v>1484000</v>
      </c>
      <c r="H167" s="13">
        <f t="shared" si="72"/>
        <v>0</v>
      </c>
      <c r="I167" s="13">
        <f t="shared" si="72"/>
        <v>1484000</v>
      </c>
      <c r="J167" s="13">
        <f t="shared" si="72"/>
        <v>0</v>
      </c>
    </row>
    <row r="168" spans="1:10" ht="25.5" x14ac:dyDescent="0.25">
      <c r="A168" s="16" t="s">
        <v>86</v>
      </c>
      <c r="B168" s="11">
        <v>701</v>
      </c>
      <c r="C168" s="12" t="s">
        <v>191</v>
      </c>
      <c r="D168" s="12" t="s">
        <v>34</v>
      </c>
      <c r="E168" s="12" t="s">
        <v>199</v>
      </c>
      <c r="F168" s="11"/>
      <c r="G168" s="13">
        <f t="shared" si="72"/>
        <v>1484000</v>
      </c>
      <c r="H168" s="13">
        <f t="shared" si="72"/>
        <v>0</v>
      </c>
      <c r="I168" s="13">
        <f t="shared" si="72"/>
        <v>1484000</v>
      </c>
      <c r="J168" s="13">
        <f t="shared" si="72"/>
        <v>0</v>
      </c>
    </row>
    <row r="169" spans="1:10" ht="38.25" x14ac:dyDescent="0.25">
      <c r="A169" s="15" t="s">
        <v>89</v>
      </c>
      <c r="B169" s="11">
        <v>701</v>
      </c>
      <c r="C169" s="12" t="s">
        <v>191</v>
      </c>
      <c r="D169" s="12" t="s">
        <v>34</v>
      </c>
      <c r="E169" s="12" t="s">
        <v>199</v>
      </c>
      <c r="F169" s="11">
        <v>600</v>
      </c>
      <c r="G169" s="13">
        <v>1484000</v>
      </c>
      <c r="H169" s="13"/>
      <c r="I169" s="13">
        <v>1484000</v>
      </c>
      <c r="J169" s="17"/>
    </row>
    <row r="170" spans="1:10" x14ac:dyDescent="0.25">
      <c r="A170" s="15" t="s">
        <v>200</v>
      </c>
      <c r="B170" s="11">
        <v>701</v>
      </c>
      <c r="C170" s="12" t="s">
        <v>131</v>
      </c>
      <c r="D170" s="12"/>
      <c r="E170" s="12"/>
      <c r="F170" s="11"/>
      <c r="G170" s="13">
        <f>G171+G177+G184</f>
        <v>22387820</v>
      </c>
      <c r="H170" s="13">
        <f t="shared" ref="H170:J170" si="73">H171+H177+H184</f>
        <v>15639100</v>
      </c>
      <c r="I170" s="13">
        <f t="shared" si="73"/>
        <v>22895020</v>
      </c>
      <c r="J170" s="13">
        <f t="shared" si="73"/>
        <v>16146300</v>
      </c>
    </row>
    <row r="171" spans="1:10" x14ac:dyDescent="0.25">
      <c r="A171" s="15" t="s">
        <v>201</v>
      </c>
      <c r="B171" s="11">
        <v>701</v>
      </c>
      <c r="C171" s="12" t="s">
        <v>131</v>
      </c>
      <c r="D171" s="12" t="s">
        <v>18</v>
      </c>
      <c r="E171" s="12"/>
      <c r="F171" s="11"/>
      <c r="G171" s="13">
        <f t="shared" ref="G171:J174" si="74">G172</f>
        <v>6748720</v>
      </c>
      <c r="H171" s="13">
        <f t="shared" si="74"/>
        <v>0</v>
      </c>
      <c r="I171" s="13">
        <f t="shared" si="74"/>
        <v>6748720</v>
      </c>
      <c r="J171" s="13">
        <f t="shared" si="74"/>
        <v>0</v>
      </c>
    </row>
    <row r="172" spans="1:10" ht="25.5" x14ac:dyDescent="0.25">
      <c r="A172" s="10" t="s">
        <v>56</v>
      </c>
      <c r="B172" s="11">
        <v>701</v>
      </c>
      <c r="C172" s="12" t="s">
        <v>131</v>
      </c>
      <c r="D172" s="12" t="s">
        <v>18</v>
      </c>
      <c r="E172" s="12" t="s">
        <v>57</v>
      </c>
      <c r="F172" s="11"/>
      <c r="G172" s="13">
        <f t="shared" si="74"/>
        <v>6748720</v>
      </c>
      <c r="H172" s="13">
        <f t="shared" si="74"/>
        <v>0</v>
      </c>
      <c r="I172" s="13">
        <f t="shared" si="74"/>
        <v>6748720</v>
      </c>
      <c r="J172" s="13">
        <f t="shared" si="74"/>
        <v>0</v>
      </c>
    </row>
    <row r="173" spans="1:10" ht="38.25" x14ac:dyDescent="0.25">
      <c r="A173" s="15" t="s">
        <v>58</v>
      </c>
      <c r="B173" s="11">
        <v>701</v>
      </c>
      <c r="C173" s="12" t="s">
        <v>131</v>
      </c>
      <c r="D173" s="12" t="s">
        <v>18</v>
      </c>
      <c r="E173" s="12" t="s">
        <v>59</v>
      </c>
      <c r="F173" s="11"/>
      <c r="G173" s="13">
        <f>G174</f>
        <v>6748720</v>
      </c>
      <c r="H173" s="13">
        <f>H174</f>
        <v>0</v>
      </c>
      <c r="I173" s="13">
        <f t="shared" si="74"/>
        <v>6748720</v>
      </c>
      <c r="J173" s="13">
        <f t="shared" si="74"/>
        <v>0</v>
      </c>
    </row>
    <row r="174" spans="1:10" ht="38.25" x14ac:dyDescent="0.25">
      <c r="A174" s="15" t="s">
        <v>60</v>
      </c>
      <c r="B174" s="11">
        <v>701</v>
      </c>
      <c r="C174" s="12" t="s">
        <v>131</v>
      </c>
      <c r="D174" s="12" t="s">
        <v>18</v>
      </c>
      <c r="E174" s="12" t="s">
        <v>61</v>
      </c>
      <c r="F174" s="11"/>
      <c r="G174" s="13">
        <f>G175</f>
        <v>6748720</v>
      </c>
      <c r="H174" s="13">
        <f t="shared" ref="H174" si="75">H175</f>
        <v>0</v>
      </c>
      <c r="I174" s="13">
        <f t="shared" si="74"/>
        <v>6748720</v>
      </c>
      <c r="J174" s="13">
        <f t="shared" si="74"/>
        <v>0</v>
      </c>
    </row>
    <row r="175" spans="1:10" x14ac:dyDescent="0.25">
      <c r="A175" s="16" t="s">
        <v>202</v>
      </c>
      <c r="B175" s="11">
        <v>701</v>
      </c>
      <c r="C175" s="12" t="s">
        <v>131</v>
      </c>
      <c r="D175" s="12" t="s">
        <v>18</v>
      </c>
      <c r="E175" s="12" t="s">
        <v>203</v>
      </c>
      <c r="F175" s="11"/>
      <c r="G175" s="13">
        <f>G176</f>
        <v>6748720</v>
      </c>
      <c r="H175" s="13">
        <f t="shared" ref="H175:J175" si="76">H176</f>
        <v>0</v>
      </c>
      <c r="I175" s="13">
        <f t="shared" si="76"/>
        <v>6748720</v>
      </c>
      <c r="J175" s="13">
        <f t="shared" si="76"/>
        <v>0</v>
      </c>
    </row>
    <row r="176" spans="1:10" x14ac:dyDescent="0.25">
      <c r="A176" s="15" t="s">
        <v>64</v>
      </c>
      <c r="B176" s="11">
        <v>701</v>
      </c>
      <c r="C176" s="12" t="s">
        <v>131</v>
      </c>
      <c r="D176" s="12" t="s">
        <v>18</v>
      </c>
      <c r="E176" s="12" t="s">
        <v>203</v>
      </c>
      <c r="F176" s="11">
        <v>300</v>
      </c>
      <c r="G176" s="13">
        <f>6030000+718720</f>
        <v>6748720</v>
      </c>
      <c r="H176" s="13"/>
      <c r="I176" s="13">
        <f>6030000+718720</f>
        <v>6748720</v>
      </c>
      <c r="J176" s="17"/>
    </row>
    <row r="177" spans="1:10" x14ac:dyDescent="0.25">
      <c r="A177" s="15" t="s">
        <v>204</v>
      </c>
      <c r="B177" s="11">
        <v>701</v>
      </c>
      <c r="C177" s="12" t="s">
        <v>131</v>
      </c>
      <c r="D177" s="12" t="s">
        <v>104</v>
      </c>
      <c r="E177" s="12"/>
      <c r="F177" s="11"/>
      <c r="G177" s="13">
        <f>G178</f>
        <v>13426700</v>
      </c>
      <c r="H177" s="13">
        <f t="shared" ref="H177:J177" si="77">H178</f>
        <v>13426700</v>
      </c>
      <c r="I177" s="13">
        <f t="shared" si="77"/>
        <v>13843500</v>
      </c>
      <c r="J177" s="13">
        <f t="shared" si="77"/>
        <v>13843500</v>
      </c>
    </row>
    <row r="178" spans="1:10" x14ac:dyDescent="0.25">
      <c r="A178" s="14" t="s">
        <v>21</v>
      </c>
      <c r="B178" s="11">
        <v>701</v>
      </c>
      <c r="C178" s="12" t="s">
        <v>131</v>
      </c>
      <c r="D178" s="12" t="s">
        <v>104</v>
      </c>
      <c r="E178" s="12" t="s">
        <v>22</v>
      </c>
      <c r="F178" s="11"/>
      <c r="G178" s="13">
        <f>G179</f>
        <v>13426700</v>
      </c>
      <c r="H178" s="13">
        <f>H179</f>
        <v>13426700</v>
      </c>
      <c r="I178" s="13">
        <f t="shared" ref="I178:J178" si="78">I179</f>
        <v>13843500</v>
      </c>
      <c r="J178" s="13">
        <f t="shared" si="78"/>
        <v>13843500</v>
      </c>
    </row>
    <row r="179" spans="1:10" ht="25.5" x14ac:dyDescent="0.25">
      <c r="A179" s="14" t="s">
        <v>23</v>
      </c>
      <c r="B179" s="11">
        <v>701</v>
      </c>
      <c r="C179" s="12" t="s">
        <v>131</v>
      </c>
      <c r="D179" s="12" t="s">
        <v>104</v>
      </c>
      <c r="E179" s="12" t="s">
        <v>24</v>
      </c>
      <c r="F179" s="11"/>
      <c r="G179" s="13">
        <f>G182+G180</f>
        <v>13426700</v>
      </c>
      <c r="H179" s="13">
        <f t="shared" ref="H179:J179" si="79">H182+H180</f>
        <v>13426700</v>
      </c>
      <c r="I179" s="13">
        <f t="shared" si="79"/>
        <v>13843500</v>
      </c>
      <c r="J179" s="13">
        <f t="shared" si="79"/>
        <v>13843500</v>
      </c>
    </row>
    <row r="180" spans="1:10" ht="89.25" x14ac:dyDescent="0.25">
      <c r="A180" s="15" t="s">
        <v>205</v>
      </c>
      <c r="B180" s="11">
        <v>701</v>
      </c>
      <c r="C180" s="12" t="s">
        <v>131</v>
      </c>
      <c r="D180" s="12" t="s">
        <v>104</v>
      </c>
      <c r="E180" s="12" t="s">
        <v>206</v>
      </c>
      <c r="F180" s="11"/>
      <c r="G180" s="13">
        <f>G181</f>
        <v>58100</v>
      </c>
      <c r="H180" s="13">
        <f>H181</f>
        <v>58100</v>
      </c>
      <c r="I180" s="13">
        <f t="shared" ref="I180:J180" si="80">I181</f>
        <v>60500</v>
      </c>
      <c r="J180" s="13">
        <f t="shared" si="80"/>
        <v>60500</v>
      </c>
    </row>
    <row r="181" spans="1:10" ht="25.5" x14ac:dyDescent="0.25">
      <c r="A181" s="15" t="s">
        <v>30</v>
      </c>
      <c r="B181" s="11">
        <v>701</v>
      </c>
      <c r="C181" s="12" t="s">
        <v>131</v>
      </c>
      <c r="D181" s="12" t="s">
        <v>104</v>
      </c>
      <c r="E181" s="12" t="s">
        <v>206</v>
      </c>
      <c r="F181" s="11">
        <v>200</v>
      </c>
      <c r="G181" s="13">
        <v>58100</v>
      </c>
      <c r="H181" s="13">
        <v>58100</v>
      </c>
      <c r="I181" s="13">
        <v>60500</v>
      </c>
      <c r="J181" s="13">
        <v>60500</v>
      </c>
    </row>
    <row r="182" spans="1:10" ht="89.25" x14ac:dyDescent="0.25">
      <c r="A182" s="15" t="s">
        <v>207</v>
      </c>
      <c r="B182" s="11">
        <v>701</v>
      </c>
      <c r="C182" s="12" t="s">
        <v>131</v>
      </c>
      <c r="D182" s="12" t="s">
        <v>104</v>
      </c>
      <c r="E182" s="12" t="s">
        <v>208</v>
      </c>
      <c r="F182" s="11"/>
      <c r="G182" s="13">
        <f>G183</f>
        <v>13368600</v>
      </c>
      <c r="H182" s="13">
        <f>H183</f>
        <v>13368600</v>
      </c>
      <c r="I182" s="13">
        <f t="shared" ref="I182:J182" si="81">I183</f>
        <v>13783000</v>
      </c>
      <c r="J182" s="13">
        <f t="shared" si="81"/>
        <v>13783000</v>
      </c>
    </row>
    <row r="183" spans="1:10" x14ac:dyDescent="0.25">
      <c r="A183" s="15" t="s">
        <v>64</v>
      </c>
      <c r="B183" s="11">
        <v>701</v>
      </c>
      <c r="C183" s="12" t="s">
        <v>131</v>
      </c>
      <c r="D183" s="12" t="s">
        <v>104</v>
      </c>
      <c r="E183" s="12" t="s">
        <v>208</v>
      </c>
      <c r="F183" s="11">
        <v>300</v>
      </c>
      <c r="G183" s="13">
        <v>13368600</v>
      </c>
      <c r="H183" s="13">
        <v>13368600</v>
      </c>
      <c r="I183" s="13">
        <v>13783000</v>
      </c>
      <c r="J183" s="13">
        <v>13783000</v>
      </c>
    </row>
    <row r="184" spans="1:10" x14ac:dyDescent="0.25">
      <c r="A184" s="15" t="s">
        <v>209</v>
      </c>
      <c r="B184" s="11">
        <v>701</v>
      </c>
      <c r="C184" s="12" t="s">
        <v>131</v>
      </c>
      <c r="D184" s="12" t="s">
        <v>34</v>
      </c>
      <c r="E184" s="12"/>
      <c r="F184" s="11"/>
      <c r="G184" s="13">
        <f t="shared" ref="G184:J185" si="82">G185</f>
        <v>2212400</v>
      </c>
      <c r="H184" s="13">
        <f t="shared" si="82"/>
        <v>2212400</v>
      </c>
      <c r="I184" s="13">
        <f t="shared" si="82"/>
        <v>2302800</v>
      </c>
      <c r="J184" s="13">
        <f t="shared" si="82"/>
        <v>2302800</v>
      </c>
    </row>
    <row r="185" spans="1:10" x14ac:dyDescent="0.25">
      <c r="A185" s="14" t="s">
        <v>21</v>
      </c>
      <c r="B185" s="11">
        <v>701</v>
      </c>
      <c r="C185" s="12" t="s">
        <v>131</v>
      </c>
      <c r="D185" s="12" t="s">
        <v>34</v>
      </c>
      <c r="E185" s="12" t="s">
        <v>22</v>
      </c>
      <c r="F185" s="11"/>
      <c r="G185" s="13">
        <f t="shared" si="82"/>
        <v>2212400</v>
      </c>
      <c r="H185" s="13">
        <f t="shared" si="82"/>
        <v>2212400</v>
      </c>
      <c r="I185" s="13">
        <f t="shared" si="82"/>
        <v>2302800</v>
      </c>
      <c r="J185" s="13">
        <f t="shared" si="82"/>
        <v>2302800</v>
      </c>
    </row>
    <row r="186" spans="1:10" ht="25.5" x14ac:dyDescent="0.25">
      <c r="A186" s="14" t="s">
        <v>23</v>
      </c>
      <c r="B186" s="11">
        <v>701</v>
      </c>
      <c r="C186" s="12" t="s">
        <v>131</v>
      </c>
      <c r="D186" s="12" t="s">
        <v>34</v>
      </c>
      <c r="E186" s="12" t="s">
        <v>24</v>
      </c>
      <c r="F186" s="11"/>
      <c r="G186" s="13">
        <f t="shared" ref="G186:J186" si="83">G187+G189</f>
        <v>2212400</v>
      </c>
      <c r="H186" s="13">
        <f t="shared" si="83"/>
        <v>2212400</v>
      </c>
      <c r="I186" s="13">
        <f t="shared" si="83"/>
        <v>2302800</v>
      </c>
      <c r="J186" s="13">
        <f t="shared" si="83"/>
        <v>2302800</v>
      </c>
    </row>
    <row r="187" spans="1:10" ht="89.25" x14ac:dyDescent="0.25">
      <c r="A187" s="15" t="s">
        <v>210</v>
      </c>
      <c r="B187" s="11">
        <v>701</v>
      </c>
      <c r="C187" s="12" t="s">
        <v>131</v>
      </c>
      <c r="D187" s="12" t="s">
        <v>34</v>
      </c>
      <c r="E187" s="12" t="s">
        <v>211</v>
      </c>
      <c r="F187" s="11"/>
      <c r="G187" s="13">
        <f t="shared" ref="G187:J187" si="84">SUM(G188:G188)</f>
        <v>338400</v>
      </c>
      <c r="H187" s="13">
        <f t="shared" si="84"/>
        <v>338400</v>
      </c>
      <c r="I187" s="13">
        <f t="shared" si="84"/>
        <v>352800</v>
      </c>
      <c r="J187" s="13">
        <f t="shared" si="84"/>
        <v>352800</v>
      </c>
    </row>
    <row r="188" spans="1:10" ht="63.75" x14ac:dyDescent="0.25">
      <c r="A188" s="15" t="s">
        <v>27</v>
      </c>
      <c r="B188" s="11">
        <v>701</v>
      </c>
      <c r="C188" s="12" t="s">
        <v>131</v>
      </c>
      <c r="D188" s="12" t="s">
        <v>34</v>
      </c>
      <c r="E188" s="12" t="s">
        <v>211</v>
      </c>
      <c r="F188" s="11">
        <v>100</v>
      </c>
      <c r="G188" s="13">
        <v>338400</v>
      </c>
      <c r="H188" s="13">
        <v>338400</v>
      </c>
      <c r="I188" s="13">
        <v>352800</v>
      </c>
      <c r="J188" s="13">
        <v>352800</v>
      </c>
    </row>
    <row r="189" spans="1:10" ht="51" x14ac:dyDescent="0.25">
      <c r="A189" s="15" t="s">
        <v>212</v>
      </c>
      <c r="B189" s="11">
        <v>701</v>
      </c>
      <c r="C189" s="12" t="s">
        <v>131</v>
      </c>
      <c r="D189" s="12" t="s">
        <v>34</v>
      </c>
      <c r="E189" s="12" t="s">
        <v>213</v>
      </c>
      <c r="F189" s="11"/>
      <c r="G189" s="13">
        <f>SUM(G190:G191)</f>
        <v>1874000</v>
      </c>
      <c r="H189" s="13">
        <f>SUM(H190:H191)</f>
        <v>1874000</v>
      </c>
      <c r="I189" s="13">
        <f t="shared" ref="I189:J189" si="85">SUM(I190:I191)</f>
        <v>1950000</v>
      </c>
      <c r="J189" s="13">
        <f t="shared" si="85"/>
        <v>1950000</v>
      </c>
    </row>
    <row r="190" spans="1:10" ht="63.75" x14ac:dyDescent="0.25">
      <c r="A190" s="15" t="s">
        <v>27</v>
      </c>
      <c r="B190" s="11">
        <v>701</v>
      </c>
      <c r="C190" s="12" t="s">
        <v>131</v>
      </c>
      <c r="D190" s="12" t="s">
        <v>34</v>
      </c>
      <c r="E190" s="12" t="s">
        <v>213</v>
      </c>
      <c r="F190" s="11">
        <v>100</v>
      </c>
      <c r="G190" s="13">
        <v>1646562</v>
      </c>
      <c r="H190" s="13">
        <v>1646562</v>
      </c>
      <c r="I190" s="13">
        <v>1646562</v>
      </c>
      <c r="J190" s="13">
        <v>1646562</v>
      </c>
    </row>
    <row r="191" spans="1:10" ht="25.5" x14ac:dyDescent="0.25">
      <c r="A191" s="15" t="s">
        <v>30</v>
      </c>
      <c r="B191" s="11">
        <v>701</v>
      </c>
      <c r="C191" s="12" t="s">
        <v>131</v>
      </c>
      <c r="D191" s="12" t="s">
        <v>34</v>
      </c>
      <c r="E191" s="12" t="s">
        <v>213</v>
      </c>
      <c r="F191" s="11">
        <v>200</v>
      </c>
      <c r="G191" s="13">
        <v>227438</v>
      </c>
      <c r="H191" s="13">
        <v>227438</v>
      </c>
      <c r="I191" s="13">
        <v>303438</v>
      </c>
      <c r="J191" s="13">
        <v>303438</v>
      </c>
    </row>
    <row r="192" spans="1:10" x14ac:dyDescent="0.25">
      <c r="A192" s="15" t="s">
        <v>218</v>
      </c>
      <c r="B192" s="11">
        <v>701</v>
      </c>
      <c r="C192" s="12" t="s">
        <v>219</v>
      </c>
      <c r="D192" s="12"/>
      <c r="E192" s="12"/>
      <c r="F192" s="11"/>
      <c r="G192" s="13">
        <f>G193</f>
        <v>500000</v>
      </c>
      <c r="H192" s="13">
        <f>H193</f>
        <v>0</v>
      </c>
      <c r="I192" s="13">
        <f t="shared" ref="I192:J193" si="86">I193</f>
        <v>500000</v>
      </c>
      <c r="J192" s="13">
        <f t="shared" si="86"/>
        <v>0</v>
      </c>
    </row>
    <row r="193" spans="1:10" ht="25.5" x14ac:dyDescent="0.25">
      <c r="A193" s="15" t="s">
        <v>220</v>
      </c>
      <c r="B193" s="11">
        <v>701</v>
      </c>
      <c r="C193" s="12" t="s">
        <v>219</v>
      </c>
      <c r="D193" s="12" t="s">
        <v>53</v>
      </c>
      <c r="E193" s="12"/>
      <c r="F193" s="11"/>
      <c r="G193" s="13">
        <f>G194</f>
        <v>500000</v>
      </c>
      <c r="H193" s="13">
        <f>H194</f>
        <v>0</v>
      </c>
      <c r="I193" s="13">
        <f t="shared" si="86"/>
        <v>500000</v>
      </c>
      <c r="J193" s="13">
        <f t="shared" si="86"/>
        <v>0</v>
      </c>
    </row>
    <row r="194" spans="1:10" ht="25.5" x14ac:dyDescent="0.25">
      <c r="A194" s="10" t="s">
        <v>56</v>
      </c>
      <c r="B194" s="11">
        <v>701</v>
      </c>
      <c r="C194" s="12" t="s">
        <v>219</v>
      </c>
      <c r="D194" s="12" t="s">
        <v>53</v>
      </c>
      <c r="E194" s="12" t="s">
        <v>57</v>
      </c>
      <c r="F194" s="11"/>
      <c r="G194" s="13">
        <f t="shared" ref="G194:J196" si="87">G195</f>
        <v>500000</v>
      </c>
      <c r="H194" s="13">
        <f t="shared" si="87"/>
        <v>0</v>
      </c>
      <c r="I194" s="13">
        <f t="shared" si="87"/>
        <v>500000</v>
      </c>
      <c r="J194" s="13">
        <f t="shared" si="87"/>
        <v>0</v>
      </c>
    </row>
    <row r="195" spans="1:10" ht="38.25" x14ac:dyDescent="0.25">
      <c r="A195" s="15" t="s">
        <v>221</v>
      </c>
      <c r="B195" s="11">
        <v>701</v>
      </c>
      <c r="C195" s="12" t="s">
        <v>219</v>
      </c>
      <c r="D195" s="12" t="s">
        <v>53</v>
      </c>
      <c r="E195" s="12" t="s">
        <v>222</v>
      </c>
      <c r="F195" s="11"/>
      <c r="G195" s="13">
        <f>G196</f>
        <v>500000</v>
      </c>
      <c r="H195" s="13">
        <f>H196</f>
        <v>0</v>
      </c>
      <c r="I195" s="13">
        <f t="shared" si="87"/>
        <v>500000</v>
      </c>
      <c r="J195" s="13">
        <f t="shared" si="87"/>
        <v>0</v>
      </c>
    </row>
    <row r="196" spans="1:10" ht="38.25" x14ac:dyDescent="0.25">
      <c r="A196" s="15" t="s">
        <v>223</v>
      </c>
      <c r="B196" s="11">
        <v>701</v>
      </c>
      <c r="C196" s="12" t="s">
        <v>219</v>
      </c>
      <c r="D196" s="12" t="s">
        <v>53</v>
      </c>
      <c r="E196" s="12" t="s">
        <v>224</v>
      </c>
      <c r="F196" s="11"/>
      <c r="G196" s="13">
        <f>G197</f>
        <v>500000</v>
      </c>
      <c r="H196" s="13">
        <f>H197</f>
        <v>0</v>
      </c>
      <c r="I196" s="13">
        <f t="shared" si="87"/>
        <v>500000</v>
      </c>
      <c r="J196" s="13">
        <f t="shared" si="87"/>
        <v>0</v>
      </c>
    </row>
    <row r="197" spans="1:10" ht="25.5" x14ac:dyDescent="0.25">
      <c r="A197" s="16" t="s">
        <v>86</v>
      </c>
      <c r="B197" s="11">
        <v>701</v>
      </c>
      <c r="C197" s="12" t="s">
        <v>219</v>
      </c>
      <c r="D197" s="12" t="s">
        <v>53</v>
      </c>
      <c r="E197" s="12" t="s">
        <v>225</v>
      </c>
      <c r="F197" s="11"/>
      <c r="G197" s="13">
        <f>SUM(G198:G198)</f>
        <v>500000</v>
      </c>
      <c r="H197" s="13">
        <f>SUM(H198:H198)</f>
        <v>0</v>
      </c>
      <c r="I197" s="13">
        <f>SUM(I198:I198)</f>
        <v>500000</v>
      </c>
      <c r="J197" s="13">
        <f>SUM(J198:J198)</f>
        <v>0</v>
      </c>
    </row>
    <row r="198" spans="1:10" ht="25.5" x14ac:dyDescent="0.25">
      <c r="A198" s="15" t="s">
        <v>30</v>
      </c>
      <c r="B198" s="11">
        <v>701</v>
      </c>
      <c r="C198" s="12" t="s">
        <v>219</v>
      </c>
      <c r="D198" s="12" t="s">
        <v>53</v>
      </c>
      <c r="E198" s="12" t="s">
        <v>225</v>
      </c>
      <c r="F198" s="11">
        <v>200</v>
      </c>
      <c r="G198" s="13">
        <v>500000</v>
      </c>
      <c r="H198" s="13"/>
      <c r="I198" s="13">
        <v>500000</v>
      </c>
      <c r="J198" s="17"/>
    </row>
    <row r="199" spans="1:10" x14ac:dyDescent="0.25">
      <c r="A199" s="15" t="s">
        <v>226</v>
      </c>
      <c r="B199" s="11">
        <v>701</v>
      </c>
      <c r="C199" s="12" t="s">
        <v>146</v>
      </c>
      <c r="D199" s="12"/>
      <c r="E199" s="12"/>
      <c r="F199" s="11"/>
      <c r="G199" s="13">
        <f t="shared" ref="G199:J199" si="88">G200+G207</f>
        <v>15365872</v>
      </c>
      <c r="H199" s="13">
        <f t="shared" si="88"/>
        <v>0</v>
      </c>
      <c r="I199" s="13">
        <f t="shared" si="88"/>
        <v>15365872</v>
      </c>
      <c r="J199" s="13">
        <f t="shared" si="88"/>
        <v>0</v>
      </c>
    </row>
    <row r="200" spans="1:10" x14ac:dyDescent="0.25">
      <c r="A200" s="15" t="s">
        <v>227</v>
      </c>
      <c r="B200" s="11">
        <v>701</v>
      </c>
      <c r="C200" s="12" t="s">
        <v>146</v>
      </c>
      <c r="D200" s="12" t="s">
        <v>18</v>
      </c>
      <c r="E200" s="12"/>
      <c r="F200" s="11"/>
      <c r="G200" s="13">
        <f>G201</f>
        <v>5169000</v>
      </c>
      <c r="H200" s="13">
        <f>H201</f>
        <v>0</v>
      </c>
      <c r="I200" s="13">
        <f t="shared" ref="I200:J200" si="89">I201</f>
        <v>5169000</v>
      </c>
      <c r="J200" s="13">
        <f t="shared" si="89"/>
        <v>0</v>
      </c>
    </row>
    <row r="201" spans="1:10" x14ac:dyDescent="0.25">
      <c r="A201" s="14" t="s">
        <v>21</v>
      </c>
      <c r="B201" s="11">
        <v>701</v>
      </c>
      <c r="C201" s="12" t="s">
        <v>146</v>
      </c>
      <c r="D201" s="12" t="s">
        <v>18</v>
      </c>
      <c r="E201" s="12" t="s">
        <v>22</v>
      </c>
      <c r="F201" s="11"/>
      <c r="G201" s="13">
        <f t="shared" ref="G201:J205" si="90">G202</f>
        <v>5169000</v>
      </c>
      <c r="H201" s="13">
        <f t="shared" si="90"/>
        <v>0</v>
      </c>
      <c r="I201" s="13">
        <f t="shared" si="90"/>
        <v>5169000</v>
      </c>
      <c r="J201" s="13">
        <f t="shared" si="90"/>
        <v>0</v>
      </c>
    </row>
    <row r="202" spans="1:10" ht="25.5" x14ac:dyDescent="0.25">
      <c r="A202" s="16" t="s">
        <v>98</v>
      </c>
      <c r="B202" s="11">
        <v>701</v>
      </c>
      <c r="C202" s="12" t="s">
        <v>146</v>
      </c>
      <c r="D202" s="12" t="s">
        <v>18</v>
      </c>
      <c r="E202" s="12" t="s">
        <v>99</v>
      </c>
      <c r="F202" s="11"/>
      <c r="G202" s="13">
        <f>G205+G203</f>
        <v>5169000</v>
      </c>
      <c r="H202" s="13">
        <f t="shared" ref="H202:J202" si="91">H205+H203</f>
        <v>0</v>
      </c>
      <c r="I202" s="13">
        <f t="shared" si="91"/>
        <v>5169000</v>
      </c>
      <c r="J202" s="13">
        <f t="shared" si="91"/>
        <v>0</v>
      </c>
    </row>
    <row r="203" spans="1:10" ht="51" x14ac:dyDescent="0.25">
      <c r="A203" s="15" t="s">
        <v>31</v>
      </c>
      <c r="B203" s="11">
        <v>701</v>
      </c>
      <c r="C203" s="12" t="s">
        <v>146</v>
      </c>
      <c r="D203" s="12" t="s">
        <v>18</v>
      </c>
      <c r="E203" s="12" t="s">
        <v>100</v>
      </c>
      <c r="F203" s="11"/>
      <c r="G203" s="13">
        <f>G204</f>
        <v>110000</v>
      </c>
      <c r="H203" s="13">
        <f t="shared" ref="H203:J203" si="92">H204</f>
        <v>0</v>
      </c>
      <c r="I203" s="13">
        <f t="shared" si="92"/>
        <v>110000</v>
      </c>
      <c r="J203" s="13">
        <f t="shared" si="92"/>
        <v>0</v>
      </c>
    </row>
    <row r="204" spans="1:10" ht="38.25" x14ac:dyDescent="0.25">
      <c r="A204" s="15" t="s">
        <v>89</v>
      </c>
      <c r="B204" s="11">
        <v>701</v>
      </c>
      <c r="C204" s="12" t="s">
        <v>146</v>
      </c>
      <c r="D204" s="12" t="s">
        <v>18</v>
      </c>
      <c r="E204" s="12" t="s">
        <v>100</v>
      </c>
      <c r="F204" s="11">
        <v>600</v>
      </c>
      <c r="G204" s="13">
        <v>110000</v>
      </c>
      <c r="H204" s="13"/>
      <c r="I204" s="13">
        <v>110000</v>
      </c>
      <c r="J204" s="17"/>
    </row>
    <row r="205" spans="1:10" ht="63.75" x14ac:dyDescent="0.25">
      <c r="A205" s="15" t="s">
        <v>228</v>
      </c>
      <c r="B205" s="11">
        <v>701</v>
      </c>
      <c r="C205" s="12" t="s">
        <v>146</v>
      </c>
      <c r="D205" s="12" t="s">
        <v>18</v>
      </c>
      <c r="E205" s="12" t="s">
        <v>229</v>
      </c>
      <c r="F205" s="11"/>
      <c r="G205" s="13">
        <f t="shared" si="90"/>
        <v>5059000</v>
      </c>
      <c r="H205" s="13">
        <f t="shared" si="90"/>
        <v>0</v>
      </c>
      <c r="I205" s="13">
        <f t="shared" si="90"/>
        <v>5059000</v>
      </c>
      <c r="J205" s="13">
        <f t="shared" si="90"/>
        <v>0</v>
      </c>
    </row>
    <row r="206" spans="1:10" ht="38.25" x14ac:dyDescent="0.25">
      <c r="A206" s="15" t="s">
        <v>89</v>
      </c>
      <c r="B206" s="11">
        <v>701</v>
      </c>
      <c r="C206" s="12" t="s">
        <v>146</v>
      </c>
      <c r="D206" s="12" t="s">
        <v>18</v>
      </c>
      <c r="E206" s="12" t="s">
        <v>229</v>
      </c>
      <c r="F206" s="11">
        <v>600</v>
      </c>
      <c r="G206" s="13">
        <v>5059000</v>
      </c>
      <c r="H206" s="13"/>
      <c r="I206" s="13">
        <v>5059000</v>
      </c>
      <c r="J206" s="17"/>
    </row>
    <row r="207" spans="1:10" x14ac:dyDescent="0.25">
      <c r="A207" s="15" t="s">
        <v>230</v>
      </c>
      <c r="B207" s="11">
        <v>701</v>
      </c>
      <c r="C207" s="12" t="s">
        <v>146</v>
      </c>
      <c r="D207" s="12" t="s">
        <v>20</v>
      </c>
      <c r="E207" s="12"/>
      <c r="F207" s="11"/>
      <c r="G207" s="13">
        <f>G208</f>
        <v>10196872</v>
      </c>
      <c r="H207" s="13">
        <f>H208</f>
        <v>0</v>
      </c>
      <c r="I207" s="13">
        <f t="shared" ref="I207:J207" si="93">I208</f>
        <v>10196872</v>
      </c>
      <c r="J207" s="13">
        <f t="shared" si="93"/>
        <v>0</v>
      </c>
    </row>
    <row r="208" spans="1:10" x14ac:dyDescent="0.25">
      <c r="A208" s="14" t="s">
        <v>21</v>
      </c>
      <c r="B208" s="11">
        <v>701</v>
      </c>
      <c r="C208" s="12" t="s">
        <v>146</v>
      </c>
      <c r="D208" s="12" t="s">
        <v>20</v>
      </c>
      <c r="E208" s="12" t="s">
        <v>22</v>
      </c>
      <c r="F208" s="11"/>
      <c r="G208" s="13">
        <f t="shared" ref="G208:J212" si="94">G209</f>
        <v>10196872</v>
      </c>
      <c r="H208" s="13">
        <f t="shared" si="94"/>
        <v>0</v>
      </c>
      <c r="I208" s="13">
        <f t="shared" si="94"/>
        <v>10196872</v>
      </c>
      <c r="J208" s="13">
        <f t="shared" si="94"/>
        <v>0</v>
      </c>
    </row>
    <row r="209" spans="1:10" ht="25.5" x14ac:dyDescent="0.25">
      <c r="A209" s="16" t="s">
        <v>98</v>
      </c>
      <c r="B209" s="11">
        <v>701</v>
      </c>
      <c r="C209" s="12" t="s">
        <v>146</v>
      </c>
      <c r="D209" s="12" t="s">
        <v>20</v>
      </c>
      <c r="E209" s="12" t="s">
        <v>99</v>
      </c>
      <c r="F209" s="11"/>
      <c r="G209" s="13">
        <f>G212+G210</f>
        <v>10196872</v>
      </c>
      <c r="H209" s="13">
        <f t="shared" ref="H209:J209" si="95">H212+H210</f>
        <v>0</v>
      </c>
      <c r="I209" s="13">
        <f t="shared" si="95"/>
        <v>10196872</v>
      </c>
      <c r="J209" s="13">
        <f t="shared" si="95"/>
        <v>0</v>
      </c>
    </row>
    <row r="210" spans="1:10" ht="51" x14ac:dyDescent="0.25">
      <c r="A210" s="15" t="s">
        <v>31</v>
      </c>
      <c r="B210" s="11">
        <v>701</v>
      </c>
      <c r="C210" s="12" t="s">
        <v>146</v>
      </c>
      <c r="D210" s="12" t="s">
        <v>20</v>
      </c>
      <c r="E210" s="12" t="s">
        <v>100</v>
      </c>
      <c r="F210" s="11"/>
      <c r="G210" s="13">
        <f>G211</f>
        <v>193000</v>
      </c>
      <c r="H210" s="13">
        <f t="shared" ref="H210:J210" si="96">H211</f>
        <v>0</v>
      </c>
      <c r="I210" s="13">
        <f t="shared" si="96"/>
        <v>193000</v>
      </c>
      <c r="J210" s="13">
        <f t="shared" si="96"/>
        <v>0</v>
      </c>
    </row>
    <row r="211" spans="1:10" ht="38.25" x14ac:dyDescent="0.25">
      <c r="A211" s="15" t="s">
        <v>89</v>
      </c>
      <c r="B211" s="11">
        <v>701</v>
      </c>
      <c r="C211" s="12" t="s">
        <v>146</v>
      </c>
      <c r="D211" s="12" t="s">
        <v>20</v>
      </c>
      <c r="E211" s="12" t="s">
        <v>100</v>
      </c>
      <c r="F211" s="11">
        <v>600</v>
      </c>
      <c r="G211" s="13">
        <v>193000</v>
      </c>
      <c r="H211" s="13"/>
      <c r="I211" s="13">
        <v>193000</v>
      </c>
      <c r="J211" s="17"/>
    </row>
    <row r="212" spans="1:10" ht="63.75" x14ac:dyDescent="0.25">
      <c r="A212" s="15" t="s">
        <v>228</v>
      </c>
      <c r="B212" s="11">
        <v>701</v>
      </c>
      <c r="C212" s="12" t="s">
        <v>146</v>
      </c>
      <c r="D212" s="12" t="s">
        <v>20</v>
      </c>
      <c r="E212" s="12" t="s">
        <v>229</v>
      </c>
      <c r="F212" s="11"/>
      <c r="G212" s="13">
        <f t="shared" si="94"/>
        <v>10003872</v>
      </c>
      <c r="H212" s="13">
        <f t="shared" si="94"/>
        <v>0</v>
      </c>
      <c r="I212" s="13">
        <f t="shared" si="94"/>
        <v>10003872</v>
      </c>
      <c r="J212" s="13">
        <f t="shared" si="94"/>
        <v>0</v>
      </c>
    </row>
    <row r="213" spans="1:10" ht="38.25" x14ac:dyDescent="0.25">
      <c r="A213" s="15" t="s">
        <v>89</v>
      </c>
      <c r="B213" s="11">
        <v>701</v>
      </c>
      <c r="C213" s="12" t="s">
        <v>146</v>
      </c>
      <c r="D213" s="12" t="s">
        <v>20</v>
      </c>
      <c r="E213" s="12" t="s">
        <v>229</v>
      </c>
      <c r="F213" s="11">
        <v>600</v>
      </c>
      <c r="G213" s="13">
        <v>10003872</v>
      </c>
      <c r="H213" s="13"/>
      <c r="I213" s="13">
        <v>10003872</v>
      </c>
      <c r="J213" s="17"/>
    </row>
    <row r="214" spans="1:10" ht="25.5" x14ac:dyDescent="0.25">
      <c r="A214" s="14" t="s">
        <v>231</v>
      </c>
      <c r="B214" s="12" t="s">
        <v>232</v>
      </c>
      <c r="C214" s="12"/>
      <c r="D214" s="12"/>
      <c r="E214" s="12"/>
      <c r="F214" s="11"/>
      <c r="G214" s="13">
        <f>G215+G265</f>
        <v>92903106.710000008</v>
      </c>
      <c r="H214" s="13">
        <f>H215+H265</f>
        <v>0</v>
      </c>
      <c r="I214" s="13">
        <f>I215+I265</f>
        <v>116494148.73</v>
      </c>
      <c r="J214" s="13">
        <f>J215+J265</f>
        <v>0</v>
      </c>
    </row>
    <row r="215" spans="1:10" x14ac:dyDescent="0.25">
      <c r="A215" s="10" t="s">
        <v>17</v>
      </c>
      <c r="B215" s="12" t="s">
        <v>232</v>
      </c>
      <c r="C215" s="12" t="s">
        <v>18</v>
      </c>
      <c r="D215" s="12"/>
      <c r="E215" s="12"/>
      <c r="F215" s="11"/>
      <c r="G215" s="13">
        <f>G216+G236+G231</f>
        <v>61283106.710000008</v>
      </c>
      <c r="H215" s="13">
        <f>H216+H236+H231</f>
        <v>0</v>
      </c>
      <c r="I215" s="13">
        <f>I216+I236+I231</f>
        <v>72374148.730000004</v>
      </c>
      <c r="J215" s="13">
        <f>J216+J236+J231</f>
        <v>0</v>
      </c>
    </row>
    <row r="216" spans="1:10" ht="51" x14ac:dyDescent="0.25">
      <c r="A216" s="15" t="s">
        <v>33</v>
      </c>
      <c r="B216" s="12" t="s">
        <v>232</v>
      </c>
      <c r="C216" s="12" t="s">
        <v>18</v>
      </c>
      <c r="D216" s="12" t="s">
        <v>34</v>
      </c>
      <c r="E216" s="12"/>
      <c r="F216" s="11"/>
      <c r="G216" s="13">
        <f>G226+G217</f>
        <v>18662403.190000001</v>
      </c>
      <c r="H216" s="13">
        <f t="shared" ref="H216:J216" si="97">H226+H217</f>
        <v>0</v>
      </c>
      <c r="I216" s="13">
        <f t="shared" si="97"/>
        <v>18687403.190000001</v>
      </c>
      <c r="J216" s="13">
        <f t="shared" si="97"/>
        <v>0</v>
      </c>
    </row>
    <row r="217" spans="1:10" ht="38.25" x14ac:dyDescent="0.25">
      <c r="A217" s="15" t="s">
        <v>35</v>
      </c>
      <c r="B217" s="12" t="s">
        <v>232</v>
      </c>
      <c r="C217" s="12" t="s">
        <v>18</v>
      </c>
      <c r="D217" s="12" t="s">
        <v>34</v>
      </c>
      <c r="E217" s="12" t="s">
        <v>36</v>
      </c>
      <c r="F217" s="11"/>
      <c r="G217" s="13">
        <f>G218</f>
        <v>828000</v>
      </c>
      <c r="H217" s="13">
        <f t="shared" ref="H217:J217" si="98">H218</f>
        <v>0</v>
      </c>
      <c r="I217" s="13">
        <f t="shared" si="98"/>
        <v>853000</v>
      </c>
      <c r="J217" s="13">
        <f t="shared" si="98"/>
        <v>0</v>
      </c>
    </row>
    <row r="218" spans="1:10" ht="38.25" x14ac:dyDescent="0.25">
      <c r="A218" s="15" t="s">
        <v>37</v>
      </c>
      <c r="B218" s="12" t="s">
        <v>232</v>
      </c>
      <c r="C218" s="12" t="s">
        <v>18</v>
      </c>
      <c r="D218" s="12" t="s">
        <v>34</v>
      </c>
      <c r="E218" s="12" t="s">
        <v>38</v>
      </c>
      <c r="F218" s="11"/>
      <c r="G218" s="13">
        <f>G219+G223</f>
        <v>828000</v>
      </c>
      <c r="H218" s="13">
        <f t="shared" ref="H218:J218" si="99">H219+H223</f>
        <v>0</v>
      </c>
      <c r="I218" s="13">
        <f t="shared" si="99"/>
        <v>853000</v>
      </c>
      <c r="J218" s="13">
        <f t="shared" si="99"/>
        <v>0</v>
      </c>
    </row>
    <row r="219" spans="1:10" ht="38.25" x14ac:dyDescent="0.25">
      <c r="A219" s="15" t="s">
        <v>39</v>
      </c>
      <c r="B219" s="12" t="s">
        <v>232</v>
      </c>
      <c r="C219" s="12" t="s">
        <v>18</v>
      </c>
      <c r="D219" s="12" t="s">
        <v>34</v>
      </c>
      <c r="E219" s="12" t="s">
        <v>40</v>
      </c>
      <c r="F219" s="11"/>
      <c r="G219" s="13">
        <f>G220</f>
        <v>553000</v>
      </c>
      <c r="H219" s="13">
        <f t="shared" ref="H219:J219" si="100">H220</f>
        <v>0</v>
      </c>
      <c r="I219" s="13">
        <f t="shared" si="100"/>
        <v>553000</v>
      </c>
      <c r="J219" s="13">
        <f t="shared" si="100"/>
        <v>0</v>
      </c>
    </row>
    <row r="220" spans="1:10" ht="25.5" x14ac:dyDescent="0.25">
      <c r="A220" s="15" t="s">
        <v>41</v>
      </c>
      <c r="B220" s="12" t="s">
        <v>232</v>
      </c>
      <c r="C220" s="12" t="s">
        <v>18</v>
      </c>
      <c r="D220" s="12" t="s">
        <v>34</v>
      </c>
      <c r="E220" s="12" t="s">
        <v>42</v>
      </c>
      <c r="F220" s="11"/>
      <c r="G220" s="13">
        <f>SUM(G221:G222)</f>
        <v>553000</v>
      </c>
      <c r="H220" s="13">
        <f t="shared" ref="H220:J220" si="101">SUM(H221:H222)</f>
        <v>0</v>
      </c>
      <c r="I220" s="13">
        <f t="shared" si="101"/>
        <v>553000</v>
      </c>
      <c r="J220" s="13">
        <f t="shared" si="101"/>
        <v>0</v>
      </c>
    </row>
    <row r="221" spans="1:10" ht="63.75" x14ac:dyDescent="0.25">
      <c r="A221" s="15" t="s">
        <v>27</v>
      </c>
      <c r="B221" s="12" t="s">
        <v>232</v>
      </c>
      <c r="C221" s="12" t="s">
        <v>18</v>
      </c>
      <c r="D221" s="12" t="s">
        <v>34</v>
      </c>
      <c r="E221" s="12" t="s">
        <v>42</v>
      </c>
      <c r="F221" s="11">
        <v>100</v>
      </c>
      <c r="G221" s="13">
        <f>65000+228000+50000</f>
        <v>343000</v>
      </c>
      <c r="H221" s="13"/>
      <c r="I221" s="13">
        <f>65000+228000+50000</f>
        <v>343000</v>
      </c>
      <c r="J221" s="13"/>
    </row>
    <row r="222" spans="1:10" ht="25.5" x14ac:dyDescent="0.25">
      <c r="A222" s="15" t="s">
        <v>30</v>
      </c>
      <c r="B222" s="12" t="s">
        <v>232</v>
      </c>
      <c r="C222" s="12" t="s">
        <v>18</v>
      </c>
      <c r="D222" s="12" t="s">
        <v>34</v>
      </c>
      <c r="E222" s="12" t="s">
        <v>42</v>
      </c>
      <c r="F222" s="11">
        <v>200</v>
      </c>
      <c r="G222" s="13">
        <f>150000+30000+30000</f>
        <v>210000</v>
      </c>
      <c r="H222" s="13"/>
      <c r="I222" s="13">
        <f>150000+30000+30000</f>
        <v>210000</v>
      </c>
      <c r="J222" s="13"/>
    </row>
    <row r="223" spans="1:10" ht="51" x14ac:dyDescent="0.25">
      <c r="A223" s="15" t="s">
        <v>46</v>
      </c>
      <c r="B223" s="12" t="s">
        <v>232</v>
      </c>
      <c r="C223" s="12" t="s">
        <v>18</v>
      </c>
      <c r="D223" s="12" t="s">
        <v>34</v>
      </c>
      <c r="E223" s="12" t="s">
        <v>47</v>
      </c>
      <c r="F223" s="11"/>
      <c r="G223" s="13">
        <f>G224</f>
        <v>275000</v>
      </c>
      <c r="H223" s="13">
        <f t="shared" ref="H223:J224" si="102">H224</f>
        <v>0</v>
      </c>
      <c r="I223" s="13">
        <f t="shared" si="102"/>
        <v>300000</v>
      </c>
      <c r="J223" s="13">
        <f t="shared" si="102"/>
        <v>0</v>
      </c>
    </row>
    <row r="224" spans="1:10" ht="51" x14ac:dyDescent="0.25">
      <c r="A224" s="15" t="s">
        <v>31</v>
      </c>
      <c r="B224" s="12" t="s">
        <v>232</v>
      </c>
      <c r="C224" s="12" t="s">
        <v>18</v>
      </c>
      <c r="D224" s="12" t="s">
        <v>34</v>
      </c>
      <c r="E224" s="12" t="s">
        <v>48</v>
      </c>
      <c r="F224" s="11"/>
      <c r="G224" s="13">
        <f>G225</f>
        <v>275000</v>
      </c>
      <c r="H224" s="13">
        <f t="shared" si="102"/>
        <v>0</v>
      </c>
      <c r="I224" s="13">
        <f t="shared" si="102"/>
        <v>300000</v>
      </c>
      <c r="J224" s="13">
        <f t="shared" si="102"/>
        <v>0</v>
      </c>
    </row>
    <row r="225" spans="1:10" ht="63.75" x14ac:dyDescent="0.25">
      <c r="A225" s="15" t="s">
        <v>27</v>
      </c>
      <c r="B225" s="12" t="s">
        <v>232</v>
      </c>
      <c r="C225" s="12" t="s">
        <v>18</v>
      </c>
      <c r="D225" s="12" t="s">
        <v>34</v>
      </c>
      <c r="E225" s="12" t="s">
        <v>48</v>
      </c>
      <c r="F225" s="11">
        <v>100</v>
      </c>
      <c r="G225" s="13">
        <f>225000+50000</f>
        <v>275000</v>
      </c>
      <c r="H225" s="13"/>
      <c r="I225" s="13">
        <f>250000+50000</f>
        <v>300000</v>
      </c>
      <c r="J225" s="13"/>
    </row>
    <row r="226" spans="1:10" ht="51" x14ac:dyDescent="0.25">
      <c r="A226" s="15" t="s">
        <v>233</v>
      </c>
      <c r="B226" s="12" t="s">
        <v>232</v>
      </c>
      <c r="C226" s="12" t="s">
        <v>18</v>
      </c>
      <c r="D226" s="12" t="s">
        <v>34</v>
      </c>
      <c r="E226" s="12" t="s">
        <v>234</v>
      </c>
      <c r="F226" s="11"/>
      <c r="G226" s="13">
        <f>G227</f>
        <v>17834403.190000001</v>
      </c>
      <c r="H226" s="13">
        <f t="shared" ref="H226:J229" si="103">H227</f>
        <v>0</v>
      </c>
      <c r="I226" s="13">
        <f t="shared" si="103"/>
        <v>17834403.190000001</v>
      </c>
      <c r="J226" s="13">
        <f t="shared" si="103"/>
        <v>0</v>
      </c>
    </row>
    <row r="227" spans="1:10" ht="25.5" x14ac:dyDescent="0.25">
      <c r="A227" s="15" t="s">
        <v>235</v>
      </c>
      <c r="B227" s="12" t="s">
        <v>232</v>
      </c>
      <c r="C227" s="12" t="s">
        <v>18</v>
      </c>
      <c r="D227" s="12" t="s">
        <v>34</v>
      </c>
      <c r="E227" s="12" t="s">
        <v>236</v>
      </c>
      <c r="F227" s="11"/>
      <c r="G227" s="13">
        <f>G228</f>
        <v>17834403.190000001</v>
      </c>
      <c r="H227" s="13">
        <f t="shared" si="103"/>
        <v>0</v>
      </c>
      <c r="I227" s="13">
        <f t="shared" si="103"/>
        <v>17834403.190000001</v>
      </c>
      <c r="J227" s="13">
        <f t="shared" si="103"/>
        <v>0</v>
      </c>
    </row>
    <row r="228" spans="1:10" ht="38.25" x14ac:dyDescent="0.25">
      <c r="A228" s="15" t="s">
        <v>237</v>
      </c>
      <c r="B228" s="12" t="s">
        <v>232</v>
      </c>
      <c r="C228" s="12" t="s">
        <v>18</v>
      </c>
      <c r="D228" s="12" t="s">
        <v>34</v>
      </c>
      <c r="E228" s="12" t="s">
        <v>238</v>
      </c>
      <c r="F228" s="11"/>
      <c r="G228" s="13">
        <f>G229</f>
        <v>17834403.190000001</v>
      </c>
      <c r="H228" s="13">
        <f t="shared" si="103"/>
        <v>0</v>
      </c>
      <c r="I228" s="13">
        <f t="shared" si="103"/>
        <v>17834403.190000001</v>
      </c>
      <c r="J228" s="13">
        <f t="shared" si="103"/>
        <v>0</v>
      </c>
    </row>
    <row r="229" spans="1:10" ht="25.5" x14ac:dyDescent="0.25">
      <c r="A229" s="15" t="s">
        <v>49</v>
      </c>
      <c r="B229" s="12" t="s">
        <v>232</v>
      </c>
      <c r="C229" s="12" t="s">
        <v>18</v>
      </c>
      <c r="D229" s="12" t="s">
        <v>34</v>
      </c>
      <c r="E229" s="12" t="s">
        <v>239</v>
      </c>
      <c r="F229" s="11"/>
      <c r="G229" s="13">
        <f>G230</f>
        <v>17834403.190000001</v>
      </c>
      <c r="H229" s="13">
        <f t="shared" si="103"/>
        <v>0</v>
      </c>
      <c r="I229" s="13">
        <f t="shared" si="103"/>
        <v>17834403.190000001</v>
      </c>
      <c r="J229" s="13">
        <f t="shared" si="103"/>
        <v>0</v>
      </c>
    </row>
    <row r="230" spans="1:10" ht="63.75" x14ac:dyDescent="0.25">
      <c r="A230" s="15" t="s">
        <v>27</v>
      </c>
      <c r="B230" s="12" t="s">
        <v>232</v>
      </c>
      <c r="C230" s="12" t="s">
        <v>18</v>
      </c>
      <c r="D230" s="12" t="s">
        <v>34</v>
      </c>
      <c r="E230" s="12" t="s">
        <v>239</v>
      </c>
      <c r="F230" s="11">
        <v>100</v>
      </c>
      <c r="G230" s="13">
        <f>11360883.53+6097872.43+375647.23</f>
        <v>17834403.190000001</v>
      </c>
      <c r="H230" s="13"/>
      <c r="I230" s="13">
        <f>11360883.53+6097872.43+375647.23</f>
        <v>17834403.190000001</v>
      </c>
      <c r="J230" s="13"/>
    </row>
    <row r="231" spans="1:10" x14ac:dyDescent="0.25">
      <c r="A231" s="15" t="s">
        <v>240</v>
      </c>
      <c r="B231" s="11">
        <v>703</v>
      </c>
      <c r="C231" s="12" t="s">
        <v>18</v>
      </c>
      <c r="D231" s="12" t="s">
        <v>219</v>
      </c>
      <c r="E231" s="12"/>
      <c r="F231" s="11"/>
      <c r="G231" s="13">
        <f t="shared" ref="G231:J234" si="104">G232</f>
        <v>3000000</v>
      </c>
      <c r="H231" s="13">
        <f t="shared" si="104"/>
        <v>0</v>
      </c>
      <c r="I231" s="13">
        <f t="shared" si="104"/>
        <v>3000000</v>
      </c>
      <c r="J231" s="13">
        <f t="shared" si="104"/>
        <v>0</v>
      </c>
    </row>
    <row r="232" spans="1:10" x14ac:dyDescent="0.25">
      <c r="A232" s="14" t="s">
        <v>21</v>
      </c>
      <c r="B232" s="11">
        <v>703</v>
      </c>
      <c r="C232" s="12" t="s">
        <v>18</v>
      </c>
      <c r="D232" s="12" t="s">
        <v>219</v>
      </c>
      <c r="E232" s="12" t="s">
        <v>22</v>
      </c>
      <c r="F232" s="11"/>
      <c r="G232" s="13">
        <f t="shared" si="104"/>
        <v>3000000</v>
      </c>
      <c r="H232" s="13">
        <f t="shared" si="104"/>
        <v>0</v>
      </c>
      <c r="I232" s="13">
        <f t="shared" si="104"/>
        <v>3000000</v>
      </c>
      <c r="J232" s="13">
        <f t="shared" si="104"/>
        <v>0</v>
      </c>
    </row>
    <row r="233" spans="1:10" ht="25.5" x14ac:dyDescent="0.25">
      <c r="A233" s="14" t="s">
        <v>23</v>
      </c>
      <c r="B233" s="11">
        <v>703</v>
      </c>
      <c r="C233" s="12" t="s">
        <v>18</v>
      </c>
      <c r="D233" s="12" t="s">
        <v>219</v>
      </c>
      <c r="E233" s="12" t="s">
        <v>24</v>
      </c>
      <c r="F233" s="11"/>
      <c r="G233" s="13">
        <f t="shared" si="104"/>
        <v>3000000</v>
      </c>
      <c r="H233" s="13">
        <f t="shared" si="104"/>
        <v>0</v>
      </c>
      <c r="I233" s="13">
        <f t="shared" si="104"/>
        <v>3000000</v>
      </c>
      <c r="J233" s="13">
        <f t="shared" si="104"/>
        <v>0</v>
      </c>
    </row>
    <row r="234" spans="1:10" ht="25.5" x14ac:dyDescent="0.25">
      <c r="A234" s="16" t="s">
        <v>241</v>
      </c>
      <c r="B234" s="11">
        <v>703</v>
      </c>
      <c r="C234" s="12" t="s">
        <v>18</v>
      </c>
      <c r="D234" s="12" t="s">
        <v>219</v>
      </c>
      <c r="E234" s="12" t="s">
        <v>242</v>
      </c>
      <c r="F234" s="11"/>
      <c r="G234" s="13">
        <f t="shared" si="104"/>
        <v>3000000</v>
      </c>
      <c r="H234" s="13">
        <f t="shared" si="104"/>
        <v>0</v>
      </c>
      <c r="I234" s="13">
        <f t="shared" si="104"/>
        <v>3000000</v>
      </c>
      <c r="J234" s="13">
        <f t="shared" si="104"/>
        <v>0</v>
      </c>
    </row>
    <row r="235" spans="1:10" x14ac:dyDescent="0.25">
      <c r="A235" s="15" t="s">
        <v>52</v>
      </c>
      <c r="B235" s="11">
        <v>703</v>
      </c>
      <c r="C235" s="12" t="s">
        <v>18</v>
      </c>
      <c r="D235" s="12" t="s">
        <v>219</v>
      </c>
      <c r="E235" s="12" t="s">
        <v>242</v>
      </c>
      <c r="F235" s="11">
        <v>800</v>
      </c>
      <c r="G235" s="13">
        <v>3000000</v>
      </c>
      <c r="H235" s="13"/>
      <c r="I235" s="13">
        <v>3000000</v>
      </c>
      <c r="J235" s="17"/>
    </row>
    <row r="236" spans="1:10" x14ac:dyDescent="0.25">
      <c r="A236" s="15" t="s">
        <v>54</v>
      </c>
      <c r="B236" s="12" t="s">
        <v>232</v>
      </c>
      <c r="C236" s="12" t="s">
        <v>18</v>
      </c>
      <c r="D236" s="12" t="s">
        <v>55</v>
      </c>
      <c r="E236" s="12"/>
      <c r="F236" s="11"/>
      <c r="G236" s="13">
        <f>G237+G242+G261</f>
        <v>39620703.520000003</v>
      </c>
      <c r="H236" s="13">
        <f>H237+H242+H261</f>
        <v>0</v>
      </c>
      <c r="I236" s="13">
        <f>I237+I242+I261</f>
        <v>50686745.539999999</v>
      </c>
      <c r="J236" s="13">
        <f>J237+J242+J261</f>
        <v>0</v>
      </c>
    </row>
    <row r="237" spans="1:10" ht="25.5" x14ac:dyDescent="0.25">
      <c r="A237" s="10" t="s">
        <v>56</v>
      </c>
      <c r="B237" s="12" t="s">
        <v>232</v>
      </c>
      <c r="C237" s="12" t="s">
        <v>18</v>
      </c>
      <c r="D237" s="12" t="s">
        <v>55</v>
      </c>
      <c r="E237" s="12" t="s">
        <v>57</v>
      </c>
      <c r="F237" s="11"/>
      <c r="G237" s="13">
        <f t="shared" ref="G237:J240" si="105">G238</f>
        <v>400000</v>
      </c>
      <c r="H237" s="13">
        <f t="shared" si="105"/>
        <v>0</v>
      </c>
      <c r="I237" s="13">
        <f t="shared" si="105"/>
        <v>400000</v>
      </c>
      <c r="J237" s="13">
        <f t="shared" si="105"/>
        <v>0</v>
      </c>
    </row>
    <row r="238" spans="1:10" ht="38.25" x14ac:dyDescent="0.25">
      <c r="A238" s="15" t="s">
        <v>58</v>
      </c>
      <c r="B238" s="12" t="s">
        <v>232</v>
      </c>
      <c r="C238" s="12" t="s">
        <v>18</v>
      </c>
      <c r="D238" s="12" t="s">
        <v>55</v>
      </c>
      <c r="E238" s="12" t="s">
        <v>59</v>
      </c>
      <c r="F238" s="11"/>
      <c r="G238" s="13">
        <f t="shared" si="105"/>
        <v>400000</v>
      </c>
      <c r="H238" s="13">
        <f t="shared" si="105"/>
        <v>0</v>
      </c>
      <c r="I238" s="13">
        <f t="shared" si="105"/>
        <v>400000</v>
      </c>
      <c r="J238" s="13">
        <f t="shared" si="105"/>
        <v>0</v>
      </c>
    </row>
    <row r="239" spans="1:10" ht="38.25" x14ac:dyDescent="0.25">
      <c r="A239" s="15" t="s">
        <v>60</v>
      </c>
      <c r="B239" s="12" t="s">
        <v>232</v>
      </c>
      <c r="C239" s="12" t="s">
        <v>18</v>
      </c>
      <c r="D239" s="12" t="s">
        <v>55</v>
      </c>
      <c r="E239" s="12" t="s">
        <v>61</v>
      </c>
      <c r="F239" s="11"/>
      <c r="G239" s="13">
        <f t="shared" si="105"/>
        <v>400000</v>
      </c>
      <c r="H239" s="13">
        <f t="shared" si="105"/>
        <v>0</v>
      </c>
      <c r="I239" s="13">
        <f t="shared" si="105"/>
        <v>400000</v>
      </c>
      <c r="J239" s="13">
        <f t="shared" si="105"/>
        <v>0</v>
      </c>
    </row>
    <row r="240" spans="1:10" ht="76.5" x14ac:dyDescent="0.25">
      <c r="A240" s="15" t="s">
        <v>62</v>
      </c>
      <c r="B240" s="12" t="s">
        <v>232</v>
      </c>
      <c r="C240" s="12" t="s">
        <v>18</v>
      </c>
      <c r="D240" s="12" t="s">
        <v>55</v>
      </c>
      <c r="E240" s="12" t="s">
        <v>63</v>
      </c>
      <c r="F240" s="11"/>
      <c r="G240" s="13">
        <f t="shared" si="105"/>
        <v>400000</v>
      </c>
      <c r="H240" s="13">
        <f t="shared" si="105"/>
        <v>0</v>
      </c>
      <c r="I240" s="13">
        <f t="shared" si="105"/>
        <v>400000</v>
      </c>
      <c r="J240" s="13">
        <f t="shared" si="105"/>
        <v>0</v>
      </c>
    </row>
    <row r="241" spans="1:10" x14ac:dyDescent="0.25">
      <c r="A241" s="15" t="s">
        <v>52</v>
      </c>
      <c r="B241" s="12" t="s">
        <v>232</v>
      </c>
      <c r="C241" s="12" t="s">
        <v>18</v>
      </c>
      <c r="D241" s="12" t="s">
        <v>55</v>
      </c>
      <c r="E241" s="12" t="s">
        <v>63</v>
      </c>
      <c r="F241" s="11">
        <v>800</v>
      </c>
      <c r="G241" s="13">
        <v>400000</v>
      </c>
      <c r="H241" s="13"/>
      <c r="I241" s="13">
        <v>400000</v>
      </c>
      <c r="J241" s="13"/>
    </row>
    <row r="242" spans="1:10" ht="38.25" x14ac:dyDescent="0.25">
      <c r="A242" s="15" t="s">
        <v>243</v>
      </c>
      <c r="B242" s="12" t="s">
        <v>232</v>
      </c>
      <c r="C242" s="12" t="s">
        <v>18</v>
      </c>
      <c r="D242" s="12" t="s">
        <v>55</v>
      </c>
      <c r="E242" s="12" t="s">
        <v>36</v>
      </c>
      <c r="F242" s="11"/>
      <c r="G242" s="13">
        <f t="shared" ref="G242:J242" si="106">G243+G256</f>
        <v>879100</v>
      </c>
      <c r="H242" s="13">
        <f t="shared" si="106"/>
        <v>0</v>
      </c>
      <c r="I242" s="13">
        <f t="shared" si="106"/>
        <v>854100</v>
      </c>
      <c r="J242" s="13">
        <f t="shared" si="106"/>
        <v>0</v>
      </c>
    </row>
    <row r="243" spans="1:10" ht="38.25" x14ac:dyDescent="0.25">
      <c r="A243" s="15" t="s">
        <v>65</v>
      </c>
      <c r="B243" s="12" t="s">
        <v>232</v>
      </c>
      <c r="C243" s="12" t="s">
        <v>18</v>
      </c>
      <c r="D243" s="12" t="s">
        <v>55</v>
      </c>
      <c r="E243" s="12" t="s">
        <v>66</v>
      </c>
      <c r="F243" s="11"/>
      <c r="G243" s="13">
        <f>G244+G247+G250+G253</f>
        <v>670100</v>
      </c>
      <c r="H243" s="13">
        <f t="shared" ref="H243:J243" si="107">H244+H247+H250+H253</f>
        <v>0</v>
      </c>
      <c r="I243" s="13">
        <f t="shared" si="107"/>
        <v>670100</v>
      </c>
      <c r="J243" s="13">
        <f t="shared" si="107"/>
        <v>0</v>
      </c>
    </row>
    <row r="244" spans="1:10" ht="63.75" x14ac:dyDescent="0.25">
      <c r="A244" s="15" t="s">
        <v>67</v>
      </c>
      <c r="B244" s="12" t="s">
        <v>232</v>
      </c>
      <c r="C244" s="12" t="s">
        <v>18</v>
      </c>
      <c r="D244" s="12" t="s">
        <v>55</v>
      </c>
      <c r="E244" s="12" t="s">
        <v>68</v>
      </c>
      <c r="F244" s="11"/>
      <c r="G244" s="13">
        <f t="shared" ref="G244:J245" si="108">G245</f>
        <v>515600</v>
      </c>
      <c r="H244" s="13">
        <f t="shared" si="108"/>
        <v>0</v>
      </c>
      <c r="I244" s="13">
        <f t="shared" si="108"/>
        <v>515600</v>
      </c>
      <c r="J244" s="13">
        <f t="shared" si="108"/>
        <v>0</v>
      </c>
    </row>
    <row r="245" spans="1:10" ht="38.25" x14ac:dyDescent="0.25">
      <c r="A245" s="16" t="s">
        <v>69</v>
      </c>
      <c r="B245" s="12" t="s">
        <v>232</v>
      </c>
      <c r="C245" s="12" t="s">
        <v>18</v>
      </c>
      <c r="D245" s="12" t="s">
        <v>55</v>
      </c>
      <c r="E245" s="12" t="s">
        <v>70</v>
      </c>
      <c r="F245" s="11"/>
      <c r="G245" s="13">
        <f>G246</f>
        <v>515600</v>
      </c>
      <c r="H245" s="13">
        <f>H246</f>
        <v>0</v>
      </c>
      <c r="I245" s="13">
        <f t="shared" si="108"/>
        <v>515600</v>
      </c>
      <c r="J245" s="13">
        <f t="shared" si="108"/>
        <v>0</v>
      </c>
    </row>
    <row r="246" spans="1:10" ht="25.5" x14ac:dyDescent="0.25">
      <c r="A246" s="15" t="s">
        <v>30</v>
      </c>
      <c r="B246" s="12" t="s">
        <v>232</v>
      </c>
      <c r="C246" s="12" t="s">
        <v>18</v>
      </c>
      <c r="D246" s="12" t="s">
        <v>55</v>
      </c>
      <c r="E246" s="12" t="s">
        <v>70</v>
      </c>
      <c r="F246" s="11">
        <v>200</v>
      </c>
      <c r="G246" s="13">
        <v>515600</v>
      </c>
      <c r="H246" s="13"/>
      <c r="I246" s="13">
        <v>515600</v>
      </c>
      <c r="J246" s="17"/>
    </row>
    <row r="247" spans="1:10" ht="51" x14ac:dyDescent="0.25">
      <c r="A247" s="15" t="s">
        <v>71</v>
      </c>
      <c r="B247" s="12" t="s">
        <v>232</v>
      </c>
      <c r="C247" s="12" t="s">
        <v>18</v>
      </c>
      <c r="D247" s="12" t="s">
        <v>55</v>
      </c>
      <c r="E247" s="12" t="s">
        <v>72</v>
      </c>
      <c r="F247" s="11"/>
      <c r="G247" s="13">
        <f>G248</f>
        <v>29500</v>
      </c>
      <c r="H247" s="13">
        <f>H248</f>
        <v>0</v>
      </c>
      <c r="I247" s="13">
        <f t="shared" ref="I247:J248" si="109">I248</f>
        <v>29500</v>
      </c>
      <c r="J247" s="13">
        <f t="shared" si="109"/>
        <v>0</v>
      </c>
    </row>
    <row r="248" spans="1:10" ht="38.25" x14ac:dyDescent="0.25">
      <c r="A248" s="16" t="s">
        <v>69</v>
      </c>
      <c r="B248" s="12" t="s">
        <v>232</v>
      </c>
      <c r="C248" s="12" t="s">
        <v>18</v>
      </c>
      <c r="D248" s="12" t="s">
        <v>55</v>
      </c>
      <c r="E248" s="12" t="s">
        <v>73</v>
      </c>
      <c r="F248" s="11"/>
      <c r="G248" s="13">
        <f>G249</f>
        <v>29500</v>
      </c>
      <c r="H248" s="13">
        <f>H249</f>
        <v>0</v>
      </c>
      <c r="I248" s="13">
        <f t="shared" si="109"/>
        <v>29500</v>
      </c>
      <c r="J248" s="13">
        <f t="shared" si="109"/>
        <v>0</v>
      </c>
    </row>
    <row r="249" spans="1:10" ht="25.5" x14ac:dyDescent="0.25">
      <c r="A249" s="15" t="s">
        <v>30</v>
      </c>
      <c r="B249" s="12" t="s">
        <v>232</v>
      </c>
      <c r="C249" s="12" t="s">
        <v>18</v>
      </c>
      <c r="D249" s="12" t="s">
        <v>55</v>
      </c>
      <c r="E249" s="12" t="s">
        <v>73</v>
      </c>
      <c r="F249" s="11">
        <v>200</v>
      </c>
      <c r="G249" s="13">
        <v>29500</v>
      </c>
      <c r="H249" s="13"/>
      <c r="I249" s="13">
        <v>29500</v>
      </c>
      <c r="J249" s="17"/>
    </row>
    <row r="250" spans="1:10" ht="51" x14ac:dyDescent="0.25">
      <c r="A250" s="15" t="s">
        <v>74</v>
      </c>
      <c r="B250" s="12" t="s">
        <v>232</v>
      </c>
      <c r="C250" s="12" t="s">
        <v>18</v>
      </c>
      <c r="D250" s="12" t="s">
        <v>55</v>
      </c>
      <c r="E250" s="12" t="s">
        <v>75</v>
      </c>
      <c r="F250" s="11"/>
      <c r="G250" s="13">
        <f>G251</f>
        <v>42000</v>
      </c>
      <c r="H250" s="13">
        <f>H251</f>
        <v>0</v>
      </c>
      <c r="I250" s="13">
        <f t="shared" ref="I250:J251" si="110">I251</f>
        <v>42000</v>
      </c>
      <c r="J250" s="13">
        <f t="shared" si="110"/>
        <v>0</v>
      </c>
    </row>
    <row r="251" spans="1:10" ht="38.25" x14ac:dyDescent="0.25">
      <c r="A251" s="16" t="s">
        <v>69</v>
      </c>
      <c r="B251" s="12" t="s">
        <v>232</v>
      </c>
      <c r="C251" s="12" t="s">
        <v>18</v>
      </c>
      <c r="D251" s="12" t="s">
        <v>55</v>
      </c>
      <c r="E251" s="12" t="s">
        <v>76</v>
      </c>
      <c r="F251" s="11"/>
      <c r="G251" s="13">
        <f>G252</f>
        <v>42000</v>
      </c>
      <c r="H251" s="13">
        <f>H252</f>
        <v>0</v>
      </c>
      <c r="I251" s="13">
        <f t="shared" si="110"/>
        <v>42000</v>
      </c>
      <c r="J251" s="13">
        <f t="shared" si="110"/>
        <v>0</v>
      </c>
    </row>
    <row r="252" spans="1:10" ht="25.5" x14ac:dyDescent="0.25">
      <c r="A252" s="15" t="s">
        <v>30</v>
      </c>
      <c r="B252" s="12" t="s">
        <v>232</v>
      </c>
      <c r="C252" s="12" t="s">
        <v>18</v>
      </c>
      <c r="D252" s="12" t="s">
        <v>55</v>
      </c>
      <c r="E252" s="12" t="s">
        <v>76</v>
      </c>
      <c r="F252" s="11">
        <v>200</v>
      </c>
      <c r="G252" s="13">
        <v>42000</v>
      </c>
      <c r="H252" s="13"/>
      <c r="I252" s="13">
        <v>42000</v>
      </c>
      <c r="J252" s="17"/>
    </row>
    <row r="253" spans="1:10" ht="38.25" x14ac:dyDescent="0.25">
      <c r="A253" s="15" t="s">
        <v>77</v>
      </c>
      <c r="B253" s="12" t="s">
        <v>232</v>
      </c>
      <c r="C253" s="12" t="s">
        <v>18</v>
      </c>
      <c r="D253" s="12" t="s">
        <v>55</v>
      </c>
      <c r="E253" s="12" t="s">
        <v>78</v>
      </c>
      <c r="F253" s="11"/>
      <c r="G253" s="13">
        <f t="shared" ref="G253:I254" si="111">G254</f>
        <v>83000</v>
      </c>
      <c r="H253" s="13">
        <f t="shared" si="111"/>
        <v>0</v>
      </c>
      <c r="I253" s="13">
        <f t="shared" si="111"/>
        <v>83000</v>
      </c>
      <c r="J253" s="17"/>
    </row>
    <row r="254" spans="1:10" ht="38.25" x14ac:dyDescent="0.25">
      <c r="A254" s="16" t="s">
        <v>69</v>
      </c>
      <c r="B254" s="12" t="s">
        <v>232</v>
      </c>
      <c r="C254" s="12" t="s">
        <v>18</v>
      </c>
      <c r="D254" s="12" t="s">
        <v>55</v>
      </c>
      <c r="E254" s="12" t="s">
        <v>79</v>
      </c>
      <c r="F254" s="11"/>
      <c r="G254" s="13">
        <f t="shared" si="111"/>
        <v>83000</v>
      </c>
      <c r="H254" s="13">
        <f t="shared" si="111"/>
        <v>0</v>
      </c>
      <c r="I254" s="13">
        <f t="shared" si="111"/>
        <v>83000</v>
      </c>
      <c r="J254" s="17"/>
    </row>
    <row r="255" spans="1:10" ht="25.5" x14ac:dyDescent="0.25">
      <c r="A255" s="15" t="s">
        <v>30</v>
      </c>
      <c r="B255" s="12" t="s">
        <v>232</v>
      </c>
      <c r="C255" s="12" t="s">
        <v>18</v>
      </c>
      <c r="D255" s="12" t="s">
        <v>55</v>
      </c>
      <c r="E255" s="12" t="s">
        <v>79</v>
      </c>
      <c r="F255" s="11">
        <v>200</v>
      </c>
      <c r="G255" s="13">
        <f>412900-329900</f>
        <v>83000</v>
      </c>
      <c r="H255" s="13"/>
      <c r="I255" s="13">
        <f>412900-329900</f>
        <v>83000</v>
      </c>
      <c r="J255" s="17"/>
    </row>
    <row r="256" spans="1:10" ht="38.25" x14ac:dyDescent="0.25">
      <c r="A256" s="15" t="s">
        <v>244</v>
      </c>
      <c r="B256" s="12" t="s">
        <v>232</v>
      </c>
      <c r="C256" s="12" t="s">
        <v>18</v>
      </c>
      <c r="D256" s="12" t="s">
        <v>55</v>
      </c>
      <c r="E256" s="12" t="s">
        <v>38</v>
      </c>
      <c r="F256" s="11"/>
      <c r="G256" s="13">
        <f>G257</f>
        <v>209000</v>
      </c>
      <c r="H256" s="13">
        <f t="shared" ref="H256:J256" si="112">H257</f>
        <v>0</v>
      </c>
      <c r="I256" s="13">
        <f t="shared" si="112"/>
        <v>184000</v>
      </c>
      <c r="J256" s="13">
        <f t="shared" si="112"/>
        <v>0</v>
      </c>
    </row>
    <row r="257" spans="1:12" ht="51" x14ac:dyDescent="0.25">
      <c r="A257" s="15" t="s">
        <v>46</v>
      </c>
      <c r="B257" s="12" t="s">
        <v>232</v>
      </c>
      <c r="C257" s="12" t="s">
        <v>18</v>
      </c>
      <c r="D257" s="12" t="s">
        <v>55</v>
      </c>
      <c r="E257" s="12" t="s">
        <v>47</v>
      </c>
      <c r="F257" s="11"/>
      <c r="G257" s="13">
        <f>G258</f>
        <v>209000</v>
      </c>
      <c r="H257" s="13">
        <f t="shared" ref="H257:J257" si="113">H258</f>
        <v>0</v>
      </c>
      <c r="I257" s="13">
        <f t="shared" si="113"/>
        <v>184000</v>
      </c>
      <c r="J257" s="13">
        <f t="shared" si="113"/>
        <v>0</v>
      </c>
    </row>
    <row r="258" spans="1:12" ht="25.5" x14ac:dyDescent="0.25">
      <c r="A258" s="15" t="s">
        <v>80</v>
      </c>
      <c r="B258" s="12" t="s">
        <v>232</v>
      </c>
      <c r="C258" s="12" t="s">
        <v>18</v>
      </c>
      <c r="D258" s="12" t="s">
        <v>55</v>
      </c>
      <c r="E258" s="12" t="s">
        <v>81</v>
      </c>
      <c r="F258" s="11"/>
      <c r="G258" s="13">
        <f>SUM(G259:G260)</f>
        <v>209000</v>
      </c>
      <c r="H258" s="13">
        <f t="shared" ref="H258:J258" si="114">SUM(H259:H260)</f>
        <v>0</v>
      </c>
      <c r="I258" s="13">
        <f t="shared" si="114"/>
        <v>184000</v>
      </c>
      <c r="J258" s="13">
        <f t="shared" si="114"/>
        <v>0</v>
      </c>
    </row>
    <row r="259" spans="1:12" ht="25.5" x14ac:dyDescent="0.25">
      <c r="A259" s="15" t="s">
        <v>30</v>
      </c>
      <c r="B259" s="12" t="s">
        <v>232</v>
      </c>
      <c r="C259" s="12" t="s">
        <v>18</v>
      </c>
      <c r="D259" s="12" t="s">
        <v>55</v>
      </c>
      <c r="E259" s="12" t="s">
        <v>81</v>
      </c>
      <c r="F259" s="11">
        <v>200</v>
      </c>
      <c r="G259" s="13">
        <v>203800</v>
      </c>
      <c r="H259" s="13"/>
      <c r="I259" s="13">
        <v>178800</v>
      </c>
      <c r="J259" s="13"/>
    </row>
    <row r="260" spans="1:12" x14ac:dyDescent="0.25">
      <c r="A260" s="15" t="s">
        <v>52</v>
      </c>
      <c r="B260" s="12" t="s">
        <v>232</v>
      </c>
      <c r="C260" s="12" t="s">
        <v>18</v>
      </c>
      <c r="D260" s="12" t="s">
        <v>55</v>
      </c>
      <c r="E260" s="12" t="s">
        <v>81</v>
      </c>
      <c r="F260" s="11">
        <v>800</v>
      </c>
      <c r="G260" s="13">
        <v>5200</v>
      </c>
      <c r="H260" s="13"/>
      <c r="I260" s="13">
        <v>5200</v>
      </c>
      <c r="J260" s="13"/>
    </row>
    <row r="261" spans="1:12" x14ac:dyDescent="0.25">
      <c r="A261" s="14" t="s">
        <v>21</v>
      </c>
      <c r="B261" s="12" t="s">
        <v>232</v>
      </c>
      <c r="C261" s="12" t="s">
        <v>18</v>
      </c>
      <c r="D261" s="12" t="s">
        <v>55</v>
      </c>
      <c r="E261" s="12" t="s">
        <v>22</v>
      </c>
      <c r="F261" s="11"/>
      <c r="G261" s="13">
        <f>G262</f>
        <v>38341603.520000003</v>
      </c>
      <c r="H261" s="13">
        <f t="shared" ref="H261:J262" si="115">H262</f>
        <v>0</v>
      </c>
      <c r="I261" s="13">
        <f t="shared" si="115"/>
        <v>49432645.539999999</v>
      </c>
      <c r="J261" s="13">
        <f t="shared" si="115"/>
        <v>0</v>
      </c>
    </row>
    <row r="262" spans="1:12" ht="25.5" x14ac:dyDescent="0.25">
      <c r="A262" s="14" t="s">
        <v>23</v>
      </c>
      <c r="B262" s="12" t="s">
        <v>232</v>
      </c>
      <c r="C262" s="12" t="s">
        <v>18</v>
      </c>
      <c r="D262" s="12" t="s">
        <v>55</v>
      </c>
      <c r="E262" s="12" t="s">
        <v>24</v>
      </c>
      <c r="F262" s="11"/>
      <c r="G262" s="13">
        <f>G263</f>
        <v>38341603.520000003</v>
      </c>
      <c r="H262" s="13">
        <f t="shared" si="115"/>
        <v>0</v>
      </c>
      <c r="I262" s="13">
        <f t="shared" si="115"/>
        <v>49432645.539999999</v>
      </c>
      <c r="J262" s="13">
        <f t="shared" si="115"/>
        <v>0</v>
      </c>
    </row>
    <row r="263" spans="1:12" ht="63.75" x14ac:dyDescent="0.25">
      <c r="A263" s="14" t="s">
        <v>245</v>
      </c>
      <c r="B263" s="12" t="s">
        <v>232</v>
      </c>
      <c r="C263" s="12" t="s">
        <v>18</v>
      </c>
      <c r="D263" s="12" t="s">
        <v>55</v>
      </c>
      <c r="E263" s="12" t="s">
        <v>246</v>
      </c>
      <c r="F263" s="11"/>
      <c r="G263" s="13">
        <f t="shared" ref="G263:J263" si="116">G264</f>
        <v>38341603.520000003</v>
      </c>
      <c r="H263" s="13">
        <f t="shared" si="116"/>
        <v>0</v>
      </c>
      <c r="I263" s="13">
        <f t="shared" si="116"/>
        <v>49432645.539999999</v>
      </c>
      <c r="J263" s="13">
        <f t="shared" si="116"/>
        <v>0</v>
      </c>
    </row>
    <row r="264" spans="1:12" x14ac:dyDescent="0.25">
      <c r="A264" s="15" t="s">
        <v>52</v>
      </c>
      <c r="B264" s="12" t="s">
        <v>232</v>
      </c>
      <c r="C264" s="12" t="s">
        <v>18</v>
      </c>
      <c r="D264" s="12" t="s">
        <v>55</v>
      </c>
      <c r="E264" s="12" t="s">
        <v>246</v>
      </c>
      <c r="F264" s="11">
        <v>800</v>
      </c>
      <c r="G264" s="13">
        <f>1300000+36524489.92+2040.83+940720-375647.23-50000</f>
        <v>38341603.520000003</v>
      </c>
      <c r="H264" s="13"/>
      <c r="I264" s="13">
        <f>2600000+46015531.94+2040.83+1240720-375647.23-50000</f>
        <v>49432645.539999999</v>
      </c>
      <c r="J264" s="17"/>
    </row>
    <row r="265" spans="1:12" ht="25.5" x14ac:dyDescent="0.25">
      <c r="A265" s="15" t="s">
        <v>247</v>
      </c>
      <c r="B265" s="12" t="s">
        <v>232</v>
      </c>
      <c r="C265" s="11">
        <v>13</v>
      </c>
      <c r="D265" s="12"/>
      <c r="E265" s="12"/>
      <c r="F265" s="11"/>
      <c r="G265" s="13">
        <f t="shared" ref="G265:J270" si="117">G266</f>
        <v>31620000</v>
      </c>
      <c r="H265" s="13">
        <f t="shared" si="117"/>
        <v>0</v>
      </c>
      <c r="I265" s="13">
        <f t="shared" si="117"/>
        <v>44120000</v>
      </c>
      <c r="J265" s="13">
        <f t="shared" si="117"/>
        <v>0</v>
      </c>
    </row>
    <row r="266" spans="1:12" ht="25.5" x14ac:dyDescent="0.25">
      <c r="A266" s="15" t="s">
        <v>248</v>
      </c>
      <c r="B266" s="12" t="s">
        <v>232</v>
      </c>
      <c r="C266" s="11">
        <v>13</v>
      </c>
      <c r="D266" s="12" t="s">
        <v>18</v>
      </c>
      <c r="E266" s="12"/>
      <c r="F266" s="11"/>
      <c r="G266" s="13">
        <f>G267</f>
        <v>31620000</v>
      </c>
      <c r="H266" s="13">
        <f t="shared" si="117"/>
        <v>0</v>
      </c>
      <c r="I266" s="13">
        <f t="shared" si="117"/>
        <v>44120000</v>
      </c>
      <c r="J266" s="13">
        <f t="shared" si="117"/>
        <v>0</v>
      </c>
    </row>
    <row r="267" spans="1:12" ht="51" x14ac:dyDescent="0.25">
      <c r="A267" s="15" t="s">
        <v>233</v>
      </c>
      <c r="B267" s="12" t="s">
        <v>232</v>
      </c>
      <c r="C267" s="11">
        <v>13</v>
      </c>
      <c r="D267" s="12" t="s">
        <v>18</v>
      </c>
      <c r="E267" s="12" t="s">
        <v>234</v>
      </c>
      <c r="F267" s="11"/>
      <c r="G267" s="13">
        <f>G268</f>
        <v>31620000</v>
      </c>
      <c r="H267" s="13">
        <f t="shared" si="117"/>
        <v>0</v>
      </c>
      <c r="I267" s="13">
        <f t="shared" si="117"/>
        <v>44120000</v>
      </c>
      <c r="J267" s="13">
        <f t="shared" si="117"/>
        <v>0</v>
      </c>
    </row>
    <row r="268" spans="1:12" ht="25.5" x14ac:dyDescent="0.25">
      <c r="A268" s="15" t="s">
        <v>235</v>
      </c>
      <c r="B268" s="12" t="s">
        <v>232</v>
      </c>
      <c r="C268" s="11">
        <v>13</v>
      </c>
      <c r="D268" s="12" t="s">
        <v>18</v>
      </c>
      <c r="E268" s="12" t="s">
        <v>236</v>
      </c>
      <c r="F268" s="11"/>
      <c r="G268" s="13">
        <f>G269</f>
        <v>31620000</v>
      </c>
      <c r="H268" s="13">
        <f t="shared" si="117"/>
        <v>0</v>
      </c>
      <c r="I268" s="13">
        <f t="shared" si="117"/>
        <v>44120000</v>
      </c>
      <c r="J268" s="13">
        <f t="shared" si="117"/>
        <v>0</v>
      </c>
    </row>
    <row r="269" spans="1:12" ht="25.5" x14ac:dyDescent="0.25">
      <c r="A269" s="15" t="s">
        <v>249</v>
      </c>
      <c r="B269" s="12" t="s">
        <v>232</v>
      </c>
      <c r="C269" s="11">
        <v>13</v>
      </c>
      <c r="D269" s="12" t="s">
        <v>18</v>
      </c>
      <c r="E269" s="12" t="s">
        <v>250</v>
      </c>
      <c r="F269" s="11"/>
      <c r="G269" s="13">
        <f>G270</f>
        <v>31620000</v>
      </c>
      <c r="H269" s="13">
        <f t="shared" si="117"/>
        <v>0</v>
      </c>
      <c r="I269" s="13">
        <f t="shared" si="117"/>
        <v>44120000</v>
      </c>
      <c r="J269" s="13">
        <f t="shared" si="117"/>
        <v>0</v>
      </c>
    </row>
    <row r="270" spans="1:12" ht="25.5" x14ac:dyDescent="0.25">
      <c r="A270" s="16" t="s">
        <v>251</v>
      </c>
      <c r="B270" s="12" t="s">
        <v>232</v>
      </c>
      <c r="C270" s="11">
        <v>13</v>
      </c>
      <c r="D270" s="12" t="s">
        <v>18</v>
      </c>
      <c r="E270" s="12" t="s">
        <v>252</v>
      </c>
      <c r="F270" s="11"/>
      <c r="G270" s="13">
        <f t="shared" si="117"/>
        <v>31620000</v>
      </c>
      <c r="H270" s="13">
        <f t="shared" si="117"/>
        <v>0</v>
      </c>
      <c r="I270" s="13">
        <f t="shared" si="117"/>
        <v>44120000</v>
      </c>
      <c r="J270" s="13">
        <f t="shared" si="117"/>
        <v>0</v>
      </c>
    </row>
    <row r="271" spans="1:12" ht="25.5" x14ac:dyDescent="0.25">
      <c r="A271" s="14" t="s">
        <v>253</v>
      </c>
      <c r="B271" s="12" t="s">
        <v>232</v>
      </c>
      <c r="C271" s="11">
        <v>13</v>
      </c>
      <c r="D271" s="12" t="s">
        <v>18</v>
      </c>
      <c r="E271" s="12" t="s">
        <v>252</v>
      </c>
      <c r="F271" s="11">
        <v>700</v>
      </c>
      <c r="G271" s="13">
        <f>36500000-4880000</f>
        <v>31620000</v>
      </c>
      <c r="H271" s="13"/>
      <c r="I271" s="13">
        <f>49000000-4880000</f>
        <v>44120000</v>
      </c>
      <c r="J271" s="17"/>
    </row>
    <row r="272" spans="1:12" ht="25.5" x14ac:dyDescent="0.25">
      <c r="A272" s="14" t="s">
        <v>254</v>
      </c>
      <c r="B272" s="12" t="s">
        <v>255</v>
      </c>
      <c r="C272" s="12"/>
      <c r="D272" s="12"/>
      <c r="E272" s="12"/>
      <c r="F272" s="11"/>
      <c r="G272" s="13">
        <f>G273+G298+G305+G404</f>
        <v>1526547809.26</v>
      </c>
      <c r="H272" s="13">
        <f>H273+H298+H305+H404</f>
        <v>925208200.88</v>
      </c>
      <c r="I272" s="13">
        <f>I273+I298+I305+I404</f>
        <v>1554712610.26</v>
      </c>
      <c r="J272" s="13">
        <f>J273+J298+J305+J404</f>
        <v>965141101.88</v>
      </c>
      <c r="L272" s="8"/>
    </row>
    <row r="273" spans="1:10" x14ac:dyDescent="0.25">
      <c r="A273" s="10" t="s">
        <v>17</v>
      </c>
      <c r="B273" s="11">
        <v>707</v>
      </c>
      <c r="C273" s="12" t="s">
        <v>18</v>
      </c>
      <c r="D273" s="12" t="s">
        <v>4</v>
      </c>
      <c r="E273" s="12"/>
      <c r="F273" s="11"/>
      <c r="G273" s="13">
        <f>G274+G288</f>
        <v>5746070.3799999999</v>
      </c>
      <c r="H273" s="13">
        <f>H274+H288</f>
        <v>0</v>
      </c>
      <c r="I273" s="13">
        <f>I274+I288</f>
        <v>5746070.3799999999</v>
      </c>
      <c r="J273" s="13">
        <f>J274+J288</f>
        <v>0</v>
      </c>
    </row>
    <row r="274" spans="1:10" ht="51" x14ac:dyDescent="0.25">
      <c r="A274" s="15" t="s">
        <v>33</v>
      </c>
      <c r="B274" s="11">
        <v>707</v>
      </c>
      <c r="C274" s="12" t="s">
        <v>18</v>
      </c>
      <c r="D274" s="12" t="s">
        <v>34</v>
      </c>
      <c r="E274" s="12"/>
      <c r="F274" s="11"/>
      <c r="G274" s="13">
        <f>G284+G275</f>
        <v>5436070.3799999999</v>
      </c>
      <c r="H274" s="13">
        <f t="shared" ref="H274:J274" si="118">H284+H275</f>
        <v>0</v>
      </c>
      <c r="I274" s="13">
        <f t="shared" si="118"/>
        <v>5436070.3799999999</v>
      </c>
      <c r="J274" s="13">
        <f t="shared" si="118"/>
        <v>0</v>
      </c>
    </row>
    <row r="275" spans="1:10" ht="38.25" x14ac:dyDescent="0.25">
      <c r="A275" s="15" t="s">
        <v>35</v>
      </c>
      <c r="B275" s="11">
        <v>707</v>
      </c>
      <c r="C275" s="12" t="s">
        <v>18</v>
      </c>
      <c r="D275" s="12" t="s">
        <v>34</v>
      </c>
      <c r="E275" s="12" t="s">
        <v>36</v>
      </c>
      <c r="F275" s="11"/>
      <c r="G275" s="13">
        <f>G276</f>
        <v>304000</v>
      </c>
      <c r="H275" s="13">
        <f t="shared" ref="H275:J275" si="119">H276</f>
        <v>0</v>
      </c>
      <c r="I275" s="13">
        <f t="shared" si="119"/>
        <v>304000</v>
      </c>
      <c r="J275" s="13">
        <f t="shared" si="119"/>
        <v>0</v>
      </c>
    </row>
    <row r="276" spans="1:10" ht="38.25" x14ac:dyDescent="0.25">
      <c r="A276" s="15" t="s">
        <v>37</v>
      </c>
      <c r="B276" s="11">
        <v>707</v>
      </c>
      <c r="C276" s="12" t="s">
        <v>18</v>
      </c>
      <c r="D276" s="12" t="s">
        <v>34</v>
      </c>
      <c r="E276" s="12" t="s">
        <v>38</v>
      </c>
      <c r="F276" s="11"/>
      <c r="G276" s="13">
        <f>G277+G281</f>
        <v>304000</v>
      </c>
      <c r="H276" s="13">
        <f t="shared" ref="H276:J276" si="120">H277+H281</f>
        <v>0</v>
      </c>
      <c r="I276" s="13">
        <f t="shared" si="120"/>
        <v>304000</v>
      </c>
      <c r="J276" s="13">
        <f t="shared" si="120"/>
        <v>0</v>
      </c>
    </row>
    <row r="277" spans="1:10" ht="38.25" x14ac:dyDescent="0.25">
      <c r="A277" s="15" t="s">
        <v>39</v>
      </c>
      <c r="B277" s="11">
        <v>707</v>
      </c>
      <c r="C277" s="12" t="s">
        <v>18</v>
      </c>
      <c r="D277" s="12" t="s">
        <v>34</v>
      </c>
      <c r="E277" s="12" t="s">
        <v>40</v>
      </c>
      <c r="F277" s="11"/>
      <c r="G277" s="13">
        <f>G278</f>
        <v>204000</v>
      </c>
      <c r="H277" s="13">
        <f t="shared" ref="H277:J277" si="121">H278</f>
        <v>0</v>
      </c>
      <c r="I277" s="13">
        <f t="shared" si="121"/>
        <v>204000</v>
      </c>
      <c r="J277" s="13">
        <f t="shared" si="121"/>
        <v>0</v>
      </c>
    </row>
    <row r="278" spans="1:10" ht="25.5" x14ac:dyDescent="0.25">
      <c r="A278" s="15" t="s">
        <v>41</v>
      </c>
      <c r="B278" s="11">
        <v>707</v>
      </c>
      <c r="C278" s="12" t="s">
        <v>18</v>
      </c>
      <c r="D278" s="12" t="s">
        <v>34</v>
      </c>
      <c r="E278" s="12" t="s">
        <v>42</v>
      </c>
      <c r="F278" s="11"/>
      <c r="G278" s="13">
        <f>SUM(G279:G280)</f>
        <v>204000</v>
      </c>
      <c r="H278" s="13">
        <f t="shared" ref="H278:J278" si="122">SUM(H279:H280)</f>
        <v>0</v>
      </c>
      <c r="I278" s="13">
        <f t="shared" si="122"/>
        <v>204000</v>
      </c>
      <c r="J278" s="13">
        <f t="shared" si="122"/>
        <v>0</v>
      </c>
    </row>
    <row r="279" spans="1:10" ht="63.75" x14ac:dyDescent="0.25">
      <c r="A279" s="15" t="s">
        <v>27</v>
      </c>
      <c r="B279" s="11">
        <v>707</v>
      </c>
      <c r="C279" s="12" t="s">
        <v>18</v>
      </c>
      <c r="D279" s="12" t="s">
        <v>34</v>
      </c>
      <c r="E279" s="12" t="s">
        <v>42</v>
      </c>
      <c r="F279" s="11">
        <v>100</v>
      </c>
      <c r="G279" s="13">
        <v>4000</v>
      </c>
      <c r="H279" s="13"/>
      <c r="I279" s="13">
        <v>4000</v>
      </c>
      <c r="J279" s="13"/>
    </row>
    <row r="280" spans="1:10" ht="25.5" x14ac:dyDescent="0.25">
      <c r="A280" s="15" t="s">
        <v>30</v>
      </c>
      <c r="B280" s="11">
        <v>707</v>
      </c>
      <c r="C280" s="12" t="s">
        <v>18</v>
      </c>
      <c r="D280" s="12" t="s">
        <v>34</v>
      </c>
      <c r="E280" s="12" t="s">
        <v>42</v>
      </c>
      <c r="F280" s="11">
        <v>200</v>
      </c>
      <c r="G280" s="13">
        <v>200000</v>
      </c>
      <c r="H280" s="13"/>
      <c r="I280" s="13">
        <v>200000</v>
      </c>
      <c r="J280" s="13"/>
    </row>
    <row r="281" spans="1:10" ht="51" x14ac:dyDescent="0.25">
      <c r="A281" s="15" t="s">
        <v>46</v>
      </c>
      <c r="B281" s="11">
        <v>707</v>
      </c>
      <c r="C281" s="12" t="s">
        <v>18</v>
      </c>
      <c r="D281" s="12" t="s">
        <v>34</v>
      </c>
      <c r="E281" s="12" t="s">
        <v>47</v>
      </c>
      <c r="F281" s="11"/>
      <c r="G281" s="13">
        <f>G282</f>
        <v>100000</v>
      </c>
      <c r="H281" s="13">
        <f t="shared" ref="H281:J282" si="123">H282</f>
        <v>0</v>
      </c>
      <c r="I281" s="13">
        <f t="shared" si="123"/>
        <v>100000</v>
      </c>
      <c r="J281" s="13">
        <f t="shared" si="123"/>
        <v>0</v>
      </c>
    </row>
    <row r="282" spans="1:10" ht="51" x14ac:dyDescent="0.25">
      <c r="A282" s="15" t="s">
        <v>31</v>
      </c>
      <c r="B282" s="11">
        <v>707</v>
      </c>
      <c r="C282" s="12" t="s">
        <v>18</v>
      </c>
      <c r="D282" s="12" t="s">
        <v>34</v>
      </c>
      <c r="E282" s="12" t="s">
        <v>48</v>
      </c>
      <c r="F282" s="11"/>
      <c r="G282" s="13">
        <f>G283</f>
        <v>100000</v>
      </c>
      <c r="H282" s="13">
        <f t="shared" si="123"/>
        <v>0</v>
      </c>
      <c r="I282" s="13">
        <f t="shared" si="123"/>
        <v>100000</v>
      </c>
      <c r="J282" s="13">
        <f t="shared" si="123"/>
        <v>0</v>
      </c>
    </row>
    <row r="283" spans="1:10" ht="63.75" x14ac:dyDescent="0.25">
      <c r="A283" s="15" t="s">
        <v>27</v>
      </c>
      <c r="B283" s="11">
        <v>707</v>
      </c>
      <c r="C283" s="12" t="s">
        <v>18</v>
      </c>
      <c r="D283" s="12" t="s">
        <v>34</v>
      </c>
      <c r="E283" s="12" t="s">
        <v>48</v>
      </c>
      <c r="F283" s="11">
        <v>100</v>
      </c>
      <c r="G283" s="13">
        <v>100000</v>
      </c>
      <c r="H283" s="13"/>
      <c r="I283" s="13">
        <v>100000</v>
      </c>
      <c r="J283" s="13"/>
    </row>
    <row r="284" spans="1:10" x14ac:dyDescent="0.25">
      <c r="A284" s="14" t="s">
        <v>21</v>
      </c>
      <c r="B284" s="11">
        <v>707</v>
      </c>
      <c r="C284" s="12" t="s">
        <v>18</v>
      </c>
      <c r="D284" s="12" t="s">
        <v>34</v>
      </c>
      <c r="E284" s="12" t="s">
        <v>22</v>
      </c>
      <c r="F284" s="11"/>
      <c r="G284" s="13">
        <f t="shared" ref="G284:J285" si="124">G285</f>
        <v>5132070.38</v>
      </c>
      <c r="H284" s="13">
        <f t="shared" si="124"/>
        <v>0</v>
      </c>
      <c r="I284" s="13">
        <f t="shared" si="124"/>
        <v>5132070.38</v>
      </c>
      <c r="J284" s="13">
        <f t="shared" si="124"/>
        <v>0</v>
      </c>
    </row>
    <row r="285" spans="1:10" ht="25.5" x14ac:dyDescent="0.25">
      <c r="A285" s="14" t="s">
        <v>23</v>
      </c>
      <c r="B285" s="12" t="s">
        <v>255</v>
      </c>
      <c r="C285" s="12" t="s">
        <v>18</v>
      </c>
      <c r="D285" s="12" t="s">
        <v>34</v>
      </c>
      <c r="E285" s="12" t="s">
        <v>24</v>
      </c>
      <c r="F285" s="11"/>
      <c r="G285" s="13">
        <f>G286</f>
        <v>5132070.38</v>
      </c>
      <c r="H285" s="13">
        <f t="shared" si="124"/>
        <v>0</v>
      </c>
      <c r="I285" s="13">
        <f t="shared" si="124"/>
        <v>5132070.38</v>
      </c>
      <c r="J285" s="13">
        <f t="shared" si="124"/>
        <v>0</v>
      </c>
    </row>
    <row r="286" spans="1:10" ht="25.5" x14ac:dyDescent="0.25">
      <c r="A286" s="15" t="s">
        <v>49</v>
      </c>
      <c r="B286" s="12" t="s">
        <v>255</v>
      </c>
      <c r="C286" s="12" t="s">
        <v>18</v>
      </c>
      <c r="D286" s="12" t="s">
        <v>34</v>
      </c>
      <c r="E286" s="12" t="s">
        <v>50</v>
      </c>
      <c r="F286" s="11"/>
      <c r="G286" s="13">
        <f>G287</f>
        <v>5132070.38</v>
      </c>
      <c r="H286" s="13">
        <f>H287</f>
        <v>0</v>
      </c>
      <c r="I286" s="13">
        <f t="shared" ref="I286:J286" si="125">I287</f>
        <v>5132070.38</v>
      </c>
      <c r="J286" s="13">
        <f t="shared" si="125"/>
        <v>0</v>
      </c>
    </row>
    <row r="287" spans="1:10" ht="63.75" x14ac:dyDescent="0.25">
      <c r="A287" s="15" t="s">
        <v>27</v>
      </c>
      <c r="B287" s="12" t="s">
        <v>255</v>
      </c>
      <c r="C287" s="12" t="s">
        <v>18</v>
      </c>
      <c r="D287" s="12" t="s">
        <v>34</v>
      </c>
      <c r="E287" s="12" t="s">
        <v>50</v>
      </c>
      <c r="F287" s="11">
        <v>100</v>
      </c>
      <c r="G287" s="13">
        <f>4891145+240925.38</f>
        <v>5132070.38</v>
      </c>
      <c r="H287" s="13"/>
      <c r="I287" s="13">
        <f>4891145+240925.38</f>
        <v>5132070.38</v>
      </c>
      <c r="J287" s="17"/>
    </row>
    <row r="288" spans="1:10" x14ac:dyDescent="0.25">
      <c r="A288" s="15" t="s">
        <v>54</v>
      </c>
      <c r="B288" s="12" t="s">
        <v>255</v>
      </c>
      <c r="C288" s="12" t="s">
        <v>18</v>
      </c>
      <c r="D288" s="12" t="s">
        <v>55</v>
      </c>
      <c r="E288" s="12"/>
      <c r="F288" s="11"/>
      <c r="G288" s="13">
        <f>G289</f>
        <v>310000</v>
      </c>
      <c r="H288" s="13">
        <f>H289</f>
        <v>0</v>
      </c>
      <c r="I288" s="13">
        <f t="shared" ref="I288:J288" si="126">I289</f>
        <v>310000</v>
      </c>
      <c r="J288" s="13">
        <f t="shared" si="126"/>
        <v>0</v>
      </c>
    </row>
    <row r="289" spans="1:10" ht="38.25" x14ac:dyDescent="0.25">
      <c r="A289" s="15" t="s">
        <v>243</v>
      </c>
      <c r="B289" s="12" t="s">
        <v>255</v>
      </c>
      <c r="C289" s="12" t="s">
        <v>18</v>
      </c>
      <c r="D289" s="12" t="s">
        <v>55</v>
      </c>
      <c r="E289" s="12" t="s">
        <v>36</v>
      </c>
      <c r="F289" s="11"/>
      <c r="G289" s="13">
        <f>G290+G294</f>
        <v>310000</v>
      </c>
      <c r="H289" s="13">
        <f>H290+H294</f>
        <v>0</v>
      </c>
      <c r="I289" s="13">
        <f t="shared" ref="I289:J289" si="127">I290+I294</f>
        <v>310000</v>
      </c>
      <c r="J289" s="13">
        <f t="shared" si="127"/>
        <v>0</v>
      </c>
    </row>
    <row r="290" spans="1:10" ht="38.25" x14ac:dyDescent="0.25">
      <c r="A290" s="15" t="s">
        <v>65</v>
      </c>
      <c r="B290" s="12" t="s">
        <v>255</v>
      </c>
      <c r="C290" s="12" t="s">
        <v>18</v>
      </c>
      <c r="D290" s="12" t="s">
        <v>55</v>
      </c>
      <c r="E290" s="12" t="s">
        <v>66</v>
      </c>
      <c r="F290" s="11"/>
      <c r="G290" s="13">
        <f>G291</f>
        <v>160000</v>
      </c>
      <c r="H290" s="13">
        <f>H291</f>
        <v>0</v>
      </c>
      <c r="I290" s="13">
        <f t="shared" ref="I290:J291" si="128">I291</f>
        <v>160000</v>
      </c>
      <c r="J290" s="13">
        <f t="shared" si="128"/>
        <v>0</v>
      </c>
    </row>
    <row r="291" spans="1:10" ht="63.75" x14ac:dyDescent="0.25">
      <c r="A291" s="15" t="s">
        <v>67</v>
      </c>
      <c r="B291" s="12" t="s">
        <v>255</v>
      </c>
      <c r="C291" s="12" t="s">
        <v>18</v>
      </c>
      <c r="D291" s="12" t="s">
        <v>55</v>
      </c>
      <c r="E291" s="12" t="s">
        <v>68</v>
      </c>
      <c r="F291" s="11"/>
      <c r="G291" s="13">
        <f>G292</f>
        <v>160000</v>
      </c>
      <c r="H291" s="13">
        <f>H292</f>
        <v>0</v>
      </c>
      <c r="I291" s="13">
        <f t="shared" si="128"/>
        <v>160000</v>
      </c>
      <c r="J291" s="13">
        <f t="shared" si="128"/>
        <v>0</v>
      </c>
    </row>
    <row r="292" spans="1:10" ht="38.25" x14ac:dyDescent="0.25">
      <c r="A292" s="16" t="s">
        <v>69</v>
      </c>
      <c r="B292" s="12" t="s">
        <v>255</v>
      </c>
      <c r="C292" s="12" t="s">
        <v>18</v>
      </c>
      <c r="D292" s="12" t="s">
        <v>55</v>
      </c>
      <c r="E292" s="12" t="s">
        <v>70</v>
      </c>
      <c r="F292" s="11"/>
      <c r="G292" s="13">
        <f t="shared" ref="G292:J292" si="129">G293</f>
        <v>160000</v>
      </c>
      <c r="H292" s="13">
        <f t="shared" si="129"/>
        <v>0</v>
      </c>
      <c r="I292" s="13">
        <f t="shared" si="129"/>
        <v>160000</v>
      </c>
      <c r="J292" s="13">
        <f t="shared" si="129"/>
        <v>0</v>
      </c>
    </row>
    <row r="293" spans="1:10" ht="25.5" x14ac:dyDescent="0.25">
      <c r="A293" s="15" t="s">
        <v>30</v>
      </c>
      <c r="B293" s="12" t="s">
        <v>255</v>
      </c>
      <c r="C293" s="12" t="s">
        <v>18</v>
      </c>
      <c r="D293" s="12" t="s">
        <v>55</v>
      </c>
      <c r="E293" s="12" t="s">
        <v>70</v>
      </c>
      <c r="F293" s="11">
        <v>200</v>
      </c>
      <c r="G293" s="13">
        <f>150000+10000</f>
        <v>160000</v>
      </c>
      <c r="H293" s="13"/>
      <c r="I293" s="13">
        <f>150000+10000</f>
        <v>160000</v>
      </c>
      <c r="J293" s="17"/>
    </row>
    <row r="294" spans="1:10" ht="38.25" x14ac:dyDescent="0.25">
      <c r="A294" s="15" t="s">
        <v>256</v>
      </c>
      <c r="B294" s="12" t="s">
        <v>255</v>
      </c>
      <c r="C294" s="12" t="s">
        <v>18</v>
      </c>
      <c r="D294" s="12" t="s">
        <v>55</v>
      </c>
      <c r="E294" s="12" t="s">
        <v>38</v>
      </c>
      <c r="F294" s="11"/>
      <c r="G294" s="13">
        <f>G295</f>
        <v>150000</v>
      </c>
      <c r="H294" s="13">
        <f t="shared" ref="H294:J294" si="130">H295</f>
        <v>0</v>
      </c>
      <c r="I294" s="13">
        <f t="shared" si="130"/>
        <v>150000</v>
      </c>
      <c r="J294" s="13">
        <f t="shared" si="130"/>
        <v>0</v>
      </c>
    </row>
    <row r="295" spans="1:10" ht="51" x14ac:dyDescent="0.25">
      <c r="A295" s="15" t="s">
        <v>46</v>
      </c>
      <c r="B295" s="12" t="s">
        <v>255</v>
      </c>
      <c r="C295" s="12" t="s">
        <v>18</v>
      </c>
      <c r="D295" s="12" t="s">
        <v>55</v>
      </c>
      <c r="E295" s="12" t="s">
        <v>47</v>
      </c>
      <c r="F295" s="11"/>
      <c r="G295" s="13">
        <f>G296</f>
        <v>150000</v>
      </c>
      <c r="H295" s="13">
        <f t="shared" ref="H295:J295" si="131">H296</f>
        <v>0</v>
      </c>
      <c r="I295" s="13">
        <f t="shared" si="131"/>
        <v>150000</v>
      </c>
      <c r="J295" s="13">
        <f t="shared" si="131"/>
        <v>0</v>
      </c>
    </row>
    <row r="296" spans="1:10" ht="25.5" x14ac:dyDescent="0.25">
      <c r="A296" s="15" t="s">
        <v>80</v>
      </c>
      <c r="B296" s="12" t="s">
        <v>255</v>
      </c>
      <c r="C296" s="12" t="s">
        <v>18</v>
      </c>
      <c r="D296" s="12" t="s">
        <v>55</v>
      </c>
      <c r="E296" s="12" t="s">
        <v>81</v>
      </c>
      <c r="F296" s="11"/>
      <c r="G296" s="13">
        <f>G297</f>
        <v>150000</v>
      </c>
      <c r="H296" s="13">
        <f t="shared" ref="H296:J296" si="132">H297</f>
        <v>0</v>
      </c>
      <c r="I296" s="13">
        <f t="shared" si="132"/>
        <v>150000</v>
      </c>
      <c r="J296" s="13">
        <f t="shared" si="132"/>
        <v>0</v>
      </c>
    </row>
    <row r="297" spans="1:10" ht="25.5" x14ac:dyDescent="0.25">
      <c r="A297" s="15" t="s">
        <v>30</v>
      </c>
      <c r="B297" s="12" t="s">
        <v>255</v>
      </c>
      <c r="C297" s="12" t="s">
        <v>18</v>
      </c>
      <c r="D297" s="12" t="s">
        <v>55</v>
      </c>
      <c r="E297" s="12" t="s">
        <v>81</v>
      </c>
      <c r="F297" s="11">
        <v>200</v>
      </c>
      <c r="G297" s="13">
        <f>160000-10000</f>
        <v>150000</v>
      </c>
      <c r="H297" s="13"/>
      <c r="I297" s="13">
        <f>160000-10000</f>
        <v>150000</v>
      </c>
      <c r="J297" s="17"/>
    </row>
    <row r="298" spans="1:10" x14ac:dyDescent="0.25">
      <c r="A298" s="15" t="s">
        <v>129</v>
      </c>
      <c r="B298" s="12" t="s">
        <v>255</v>
      </c>
      <c r="C298" s="12" t="s">
        <v>34</v>
      </c>
      <c r="D298" s="12"/>
      <c r="E298" s="12"/>
      <c r="F298" s="11"/>
      <c r="G298" s="13">
        <f t="shared" ref="G298:J303" si="133">G299</f>
        <v>336224.88</v>
      </c>
      <c r="H298" s="13">
        <f t="shared" si="133"/>
        <v>336224.88</v>
      </c>
      <c r="I298" s="13">
        <f t="shared" si="133"/>
        <v>336224.88</v>
      </c>
      <c r="J298" s="13">
        <f t="shared" si="133"/>
        <v>336224.88</v>
      </c>
    </row>
    <row r="299" spans="1:10" x14ac:dyDescent="0.25">
      <c r="A299" s="15" t="s">
        <v>257</v>
      </c>
      <c r="B299" s="12" t="s">
        <v>255</v>
      </c>
      <c r="C299" s="12" t="s">
        <v>34</v>
      </c>
      <c r="D299" s="12" t="s">
        <v>191</v>
      </c>
      <c r="E299" s="12"/>
      <c r="F299" s="11"/>
      <c r="G299" s="13">
        <f t="shared" si="133"/>
        <v>336224.88</v>
      </c>
      <c r="H299" s="13">
        <f t="shared" si="133"/>
        <v>336224.88</v>
      </c>
      <c r="I299" s="13">
        <f t="shared" si="133"/>
        <v>336224.88</v>
      </c>
      <c r="J299" s="13">
        <f t="shared" si="133"/>
        <v>336224.88</v>
      </c>
    </row>
    <row r="300" spans="1:10" ht="25.5" x14ac:dyDescent="0.25">
      <c r="A300" s="23" t="s">
        <v>258</v>
      </c>
      <c r="B300" s="12" t="s">
        <v>255</v>
      </c>
      <c r="C300" s="12" t="s">
        <v>34</v>
      </c>
      <c r="D300" s="12" t="s">
        <v>191</v>
      </c>
      <c r="E300" s="12" t="s">
        <v>57</v>
      </c>
      <c r="F300" s="11"/>
      <c r="G300" s="13">
        <f>G301</f>
        <v>336224.88</v>
      </c>
      <c r="H300" s="13">
        <f t="shared" si="133"/>
        <v>336224.88</v>
      </c>
      <c r="I300" s="13">
        <f t="shared" si="133"/>
        <v>336224.88</v>
      </c>
      <c r="J300" s="13">
        <f t="shared" si="133"/>
        <v>336224.88</v>
      </c>
    </row>
    <row r="301" spans="1:10" ht="25.5" x14ac:dyDescent="0.25">
      <c r="A301" s="23" t="s">
        <v>259</v>
      </c>
      <c r="B301" s="12" t="s">
        <v>255</v>
      </c>
      <c r="C301" s="12" t="s">
        <v>34</v>
      </c>
      <c r="D301" s="12" t="s">
        <v>191</v>
      </c>
      <c r="E301" s="12" t="s">
        <v>260</v>
      </c>
      <c r="F301" s="11"/>
      <c r="G301" s="13">
        <f>G302</f>
        <v>336224.88</v>
      </c>
      <c r="H301" s="13">
        <f t="shared" si="133"/>
        <v>336224.88</v>
      </c>
      <c r="I301" s="13">
        <f t="shared" si="133"/>
        <v>336224.88</v>
      </c>
      <c r="J301" s="13">
        <f t="shared" si="133"/>
        <v>336224.88</v>
      </c>
    </row>
    <row r="302" spans="1:10" ht="89.25" x14ac:dyDescent="0.25">
      <c r="A302" s="15" t="s">
        <v>261</v>
      </c>
      <c r="B302" s="12" t="s">
        <v>255</v>
      </c>
      <c r="C302" s="12" t="s">
        <v>34</v>
      </c>
      <c r="D302" s="12" t="s">
        <v>191</v>
      </c>
      <c r="E302" s="12" t="s">
        <v>262</v>
      </c>
      <c r="F302" s="11"/>
      <c r="G302" s="13">
        <f t="shared" si="133"/>
        <v>336224.88</v>
      </c>
      <c r="H302" s="13">
        <f t="shared" si="133"/>
        <v>336224.88</v>
      </c>
      <c r="I302" s="13">
        <f t="shared" si="133"/>
        <v>336224.88</v>
      </c>
      <c r="J302" s="13">
        <f t="shared" si="133"/>
        <v>336224.88</v>
      </c>
    </row>
    <row r="303" spans="1:10" ht="89.25" x14ac:dyDescent="0.25">
      <c r="A303" s="15" t="s">
        <v>263</v>
      </c>
      <c r="B303" s="12" t="s">
        <v>255</v>
      </c>
      <c r="C303" s="12" t="s">
        <v>34</v>
      </c>
      <c r="D303" s="12" t="s">
        <v>191</v>
      </c>
      <c r="E303" s="12" t="s">
        <v>264</v>
      </c>
      <c r="F303" s="11"/>
      <c r="G303" s="13">
        <f t="shared" si="133"/>
        <v>336224.88</v>
      </c>
      <c r="H303" s="13">
        <f t="shared" si="133"/>
        <v>336224.88</v>
      </c>
      <c r="I303" s="13">
        <f t="shared" si="133"/>
        <v>336224.88</v>
      </c>
      <c r="J303" s="13">
        <f t="shared" si="133"/>
        <v>336224.88</v>
      </c>
    </row>
    <row r="304" spans="1:10" x14ac:dyDescent="0.25">
      <c r="A304" s="15" t="s">
        <v>52</v>
      </c>
      <c r="B304" s="12" t="s">
        <v>255</v>
      </c>
      <c r="C304" s="12" t="s">
        <v>34</v>
      </c>
      <c r="D304" s="12" t="s">
        <v>191</v>
      </c>
      <c r="E304" s="12" t="s">
        <v>264</v>
      </c>
      <c r="F304" s="11">
        <v>800</v>
      </c>
      <c r="G304" s="13">
        <v>336224.88</v>
      </c>
      <c r="H304" s="13">
        <v>336224.88</v>
      </c>
      <c r="I304" s="13">
        <v>336224.88</v>
      </c>
      <c r="J304" s="13">
        <v>336224.88</v>
      </c>
    </row>
    <row r="305" spans="1:12" x14ac:dyDescent="0.25">
      <c r="A305" s="15" t="s">
        <v>164</v>
      </c>
      <c r="B305" s="12" t="s">
        <v>255</v>
      </c>
      <c r="C305" s="12" t="s">
        <v>165</v>
      </c>
      <c r="D305" s="12"/>
      <c r="E305" s="12"/>
      <c r="F305" s="11"/>
      <c r="G305" s="13">
        <f>G306+G323+G359+G375+G348</f>
        <v>1458610214</v>
      </c>
      <c r="H305" s="13">
        <f>H306+H323+H359+H375+H348</f>
        <v>863829676</v>
      </c>
      <c r="I305" s="13">
        <f>I306+I323+I359+I375+I348</f>
        <v>1485055915</v>
      </c>
      <c r="J305" s="13">
        <f>J306+J323+J359+J375+J348</f>
        <v>901230477</v>
      </c>
      <c r="L305" s="8"/>
    </row>
    <row r="306" spans="1:12" x14ac:dyDescent="0.25">
      <c r="A306" s="15" t="s">
        <v>166</v>
      </c>
      <c r="B306" s="12" t="s">
        <v>255</v>
      </c>
      <c r="C306" s="12" t="s">
        <v>165</v>
      </c>
      <c r="D306" s="12" t="s">
        <v>18</v>
      </c>
      <c r="E306" s="12"/>
      <c r="F306" s="11"/>
      <c r="G306" s="13">
        <f>G307</f>
        <v>696898269</v>
      </c>
      <c r="H306" s="13">
        <f t="shared" ref="H306:J306" si="134">H307</f>
        <v>395446531</v>
      </c>
      <c r="I306" s="13">
        <f t="shared" si="134"/>
        <v>716865670</v>
      </c>
      <c r="J306" s="13">
        <f t="shared" si="134"/>
        <v>414600932</v>
      </c>
    </row>
    <row r="307" spans="1:12" ht="25.5" x14ac:dyDescent="0.25">
      <c r="A307" s="15" t="s">
        <v>167</v>
      </c>
      <c r="B307" s="12" t="s">
        <v>255</v>
      </c>
      <c r="C307" s="12" t="s">
        <v>165</v>
      </c>
      <c r="D307" s="12" t="s">
        <v>18</v>
      </c>
      <c r="E307" s="12" t="s">
        <v>168</v>
      </c>
      <c r="F307" s="11"/>
      <c r="G307" s="13">
        <f>G308</f>
        <v>696898269</v>
      </c>
      <c r="H307" s="13">
        <f t="shared" ref="H307:J307" si="135">H308</f>
        <v>395446531</v>
      </c>
      <c r="I307" s="13">
        <f t="shared" si="135"/>
        <v>716865670</v>
      </c>
      <c r="J307" s="13">
        <f t="shared" si="135"/>
        <v>414600932</v>
      </c>
    </row>
    <row r="308" spans="1:12" ht="25.5" x14ac:dyDescent="0.25">
      <c r="A308" s="15" t="s">
        <v>169</v>
      </c>
      <c r="B308" s="12" t="s">
        <v>255</v>
      </c>
      <c r="C308" s="12" t="s">
        <v>165</v>
      </c>
      <c r="D308" s="12" t="s">
        <v>18</v>
      </c>
      <c r="E308" s="12" t="s">
        <v>170</v>
      </c>
      <c r="F308" s="11"/>
      <c r="G308" s="13">
        <f>G309+G320</f>
        <v>696898269</v>
      </c>
      <c r="H308" s="13">
        <f t="shared" ref="H308:J308" si="136">H309+H320</f>
        <v>395446531</v>
      </c>
      <c r="I308" s="13">
        <f t="shared" si="136"/>
        <v>716865670</v>
      </c>
      <c r="J308" s="13">
        <f t="shared" si="136"/>
        <v>414600932</v>
      </c>
    </row>
    <row r="309" spans="1:12" ht="38.25" x14ac:dyDescent="0.25">
      <c r="A309" s="15" t="s">
        <v>265</v>
      </c>
      <c r="B309" s="12" t="s">
        <v>255</v>
      </c>
      <c r="C309" s="12" t="s">
        <v>165</v>
      </c>
      <c r="D309" s="12" t="s">
        <v>18</v>
      </c>
      <c r="E309" s="12" t="s">
        <v>266</v>
      </c>
      <c r="F309" s="11"/>
      <c r="G309" s="13">
        <f>G310+G312+G314+G316+G318</f>
        <v>696788269</v>
      </c>
      <c r="H309" s="13">
        <f>H310+H312+H314+H316+H318</f>
        <v>395446531</v>
      </c>
      <c r="I309" s="13">
        <f t="shared" ref="I309:J309" si="137">I310+I312+I314+I316+I318</f>
        <v>716755670</v>
      </c>
      <c r="J309" s="13">
        <f t="shared" si="137"/>
        <v>414600932</v>
      </c>
    </row>
    <row r="310" spans="1:12" ht="51" x14ac:dyDescent="0.25">
      <c r="A310" s="15" t="s">
        <v>31</v>
      </c>
      <c r="B310" s="11">
        <v>707</v>
      </c>
      <c r="C310" s="12" t="s">
        <v>165</v>
      </c>
      <c r="D310" s="12" t="s">
        <v>18</v>
      </c>
      <c r="E310" s="12" t="s">
        <v>267</v>
      </c>
      <c r="F310" s="12"/>
      <c r="G310" s="13">
        <f>G311</f>
        <v>1000000</v>
      </c>
      <c r="H310" s="13">
        <f>H311</f>
        <v>0</v>
      </c>
      <c r="I310" s="13">
        <f t="shared" ref="I310:J310" si="138">I311</f>
        <v>1000000</v>
      </c>
      <c r="J310" s="13">
        <f t="shared" si="138"/>
        <v>0</v>
      </c>
    </row>
    <row r="311" spans="1:12" ht="38.25" x14ac:dyDescent="0.25">
      <c r="A311" s="15" t="s">
        <v>89</v>
      </c>
      <c r="B311" s="11">
        <v>707</v>
      </c>
      <c r="C311" s="12" t="s">
        <v>165</v>
      </c>
      <c r="D311" s="12" t="s">
        <v>18</v>
      </c>
      <c r="E311" s="12" t="s">
        <v>267</v>
      </c>
      <c r="F311" s="12" t="s">
        <v>140</v>
      </c>
      <c r="G311" s="13">
        <v>1000000</v>
      </c>
      <c r="H311" s="13"/>
      <c r="I311" s="13">
        <v>1000000</v>
      </c>
      <c r="J311" s="13"/>
    </row>
    <row r="312" spans="1:12" ht="51" x14ac:dyDescent="0.25">
      <c r="A312" s="15" t="s">
        <v>268</v>
      </c>
      <c r="B312" s="12" t="s">
        <v>255</v>
      </c>
      <c r="C312" s="12" t="s">
        <v>165</v>
      </c>
      <c r="D312" s="12" t="s">
        <v>18</v>
      </c>
      <c r="E312" s="12" t="s">
        <v>269</v>
      </c>
      <c r="F312" s="11"/>
      <c r="G312" s="13">
        <f>G313</f>
        <v>767331</v>
      </c>
      <c r="H312" s="13">
        <f>H313</f>
        <v>767331</v>
      </c>
      <c r="I312" s="13">
        <f t="shared" ref="I312:J312" si="139">I313</f>
        <v>801932</v>
      </c>
      <c r="J312" s="13">
        <f t="shared" si="139"/>
        <v>801932</v>
      </c>
    </row>
    <row r="313" spans="1:12" ht="38.25" x14ac:dyDescent="0.25">
      <c r="A313" s="15" t="s">
        <v>89</v>
      </c>
      <c r="B313" s="12" t="s">
        <v>255</v>
      </c>
      <c r="C313" s="12" t="s">
        <v>165</v>
      </c>
      <c r="D313" s="12" t="s">
        <v>18</v>
      </c>
      <c r="E313" s="12" t="s">
        <v>269</v>
      </c>
      <c r="F313" s="11">
        <v>600</v>
      </c>
      <c r="G313" s="13">
        <v>767331</v>
      </c>
      <c r="H313" s="13">
        <v>767331</v>
      </c>
      <c r="I313" s="13">
        <v>801932</v>
      </c>
      <c r="J313" s="13">
        <v>801932</v>
      </c>
    </row>
    <row r="314" spans="1:12" ht="63.75" x14ac:dyDescent="0.25">
      <c r="A314" s="15" t="s">
        <v>270</v>
      </c>
      <c r="B314" s="12" t="s">
        <v>255</v>
      </c>
      <c r="C314" s="12" t="s">
        <v>165</v>
      </c>
      <c r="D314" s="12" t="s">
        <v>18</v>
      </c>
      <c r="E314" s="12" t="s">
        <v>271</v>
      </c>
      <c r="F314" s="11"/>
      <c r="G314" s="13">
        <f>G315</f>
        <v>394679200</v>
      </c>
      <c r="H314" s="13">
        <f>H315</f>
        <v>394679200</v>
      </c>
      <c r="I314" s="13">
        <f t="shared" ref="I314:J314" si="140">I315</f>
        <v>413799000</v>
      </c>
      <c r="J314" s="13">
        <f t="shared" si="140"/>
        <v>413799000</v>
      </c>
    </row>
    <row r="315" spans="1:12" ht="38.25" x14ac:dyDescent="0.25">
      <c r="A315" s="15" t="s">
        <v>89</v>
      </c>
      <c r="B315" s="12" t="s">
        <v>255</v>
      </c>
      <c r="C315" s="12" t="s">
        <v>165</v>
      </c>
      <c r="D315" s="12" t="s">
        <v>18</v>
      </c>
      <c r="E315" s="12" t="s">
        <v>271</v>
      </c>
      <c r="F315" s="11">
        <v>600</v>
      </c>
      <c r="G315" s="13">
        <v>394679200</v>
      </c>
      <c r="H315" s="13">
        <v>394679200</v>
      </c>
      <c r="I315" s="13">
        <v>413799000</v>
      </c>
      <c r="J315" s="13">
        <v>413799000</v>
      </c>
    </row>
    <row r="316" spans="1:12" ht="63.75" x14ac:dyDescent="0.25">
      <c r="A316" s="15" t="s">
        <v>272</v>
      </c>
      <c r="B316" s="12" t="s">
        <v>255</v>
      </c>
      <c r="C316" s="12" t="s">
        <v>165</v>
      </c>
      <c r="D316" s="12" t="s">
        <v>18</v>
      </c>
      <c r="E316" s="12" t="s">
        <v>273</v>
      </c>
      <c r="F316" s="11"/>
      <c r="G316" s="13">
        <f>G317</f>
        <v>300231871</v>
      </c>
      <c r="H316" s="13">
        <f>H317</f>
        <v>0</v>
      </c>
      <c r="I316" s="13">
        <f t="shared" ref="I316:J316" si="141">I317</f>
        <v>301044871</v>
      </c>
      <c r="J316" s="13">
        <f t="shared" si="141"/>
        <v>0</v>
      </c>
    </row>
    <row r="317" spans="1:12" ht="38.25" x14ac:dyDescent="0.25">
      <c r="A317" s="15" t="s">
        <v>89</v>
      </c>
      <c r="B317" s="12" t="s">
        <v>255</v>
      </c>
      <c r="C317" s="12" t="s">
        <v>165</v>
      </c>
      <c r="D317" s="12" t="s">
        <v>18</v>
      </c>
      <c r="E317" s="12" t="s">
        <v>273</v>
      </c>
      <c r="F317" s="11">
        <v>600</v>
      </c>
      <c r="G317" s="13">
        <v>300231871</v>
      </c>
      <c r="H317" s="13"/>
      <c r="I317" s="13">
        <v>301044871</v>
      </c>
      <c r="J317" s="17"/>
    </row>
    <row r="318" spans="1:12" ht="76.5" x14ac:dyDescent="0.25">
      <c r="A318" s="15" t="s">
        <v>274</v>
      </c>
      <c r="B318" s="12" t="s">
        <v>255</v>
      </c>
      <c r="C318" s="12" t="s">
        <v>165</v>
      </c>
      <c r="D318" s="12" t="s">
        <v>18</v>
      </c>
      <c r="E318" s="12" t="s">
        <v>275</v>
      </c>
      <c r="F318" s="11"/>
      <c r="G318" s="13">
        <f>G319</f>
        <v>109867</v>
      </c>
      <c r="H318" s="13">
        <f>H319</f>
        <v>0</v>
      </c>
      <c r="I318" s="13">
        <f t="shared" ref="I318:J318" si="142">I319</f>
        <v>109867</v>
      </c>
      <c r="J318" s="13">
        <f t="shared" si="142"/>
        <v>0</v>
      </c>
    </row>
    <row r="319" spans="1:12" ht="38.25" x14ac:dyDescent="0.25">
      <c r="A319" s="15" t="s">
        <v>89</v>
      </c>
      <c r="B319" s="12" t="s">
        <v>255</v>
      </c>
      <c r="C319" s="12" t="s">
        <v>165</v>
      </c>
      <c r="D319" s="12" t="s">
        <v>18</v>
      </c>
      <c r="E319" s="12" t="s">
        <v>275</v>
      </c>
      <c r="F319" s="11">
        <v>600</v>
      </c>
      <c r="G319" s="13">
        <v>109867</v>
      </c>
      <c r="H319" s="13"/>
      <c r="I319" s="13">
        <v>109867</v>
      </c>
      <c r="J319" s="13"/>
    </row>
    <row r="320" spans="1:12" ht="51" x14ac:dyDescent="0.25">
      <c r="A320" s="15" t="s">
        <v>276</v>
      </c>
      <c r="B320" s="12" t="s">
        <v>255</v>
      </c>
      <c r="C320" s="12" t="s">
        <v>165</v>
      </c>
      <c r="D320" s="12" t="s">
        <v>18</v>
      </c>
      <c r="E320" s="12" t="s">
        <v>277</v>
      </c>
      <c r="F320" s="11"/>
      <c r="G320" s="13">
        <f>G321</f>
        <v>110000</v>
      </c>
      <c r="H320" s="13">
        <f t="shared" ref="H320:J321" si="143">H321</f>
        <v>0</v>
      </c>
      <c r="I320" s="13">
        <f t="shared" si="143"/>
        <v>110000</v>
      </c>
      <c r="J320" s="13">
        <f t="shared" si="143"/>
        <v>0</v>
      </c>
    </row>
    <row r="321" spans="1:10" ht="38.25" x14ac:dyDescent="0.25">
      <c r="A321" s="15" t="s">
        <v>278</v>
      </c>
      <c r="B321" s="12" t="s">
        <v>255</v>
      </c>
      <c r="C321" s="12" t="s">
        <v>165</v>
      </c>
      <c r="D321" s="12" t="s">
        <v>18</v>
      </c>
      <c r="E321" s="12" t="s">
        <v>279</v>
      </c>
      <c r="F321" s="11"/>
      <c r="G321" s="13">
        <f>G322</f>
        <v>110000</v>
      </c>
      <c r="H321" s="13">
        <f t="shared" si="143"/>
        <v>0</v>
      </c>
      <c r="I321" s="13">
        <f t="shared" si="143"/>
        <v>110000</v>
      </c>
      <c r="J321" s="13">
        <f t="shared" si="143"/>
        <v>0</v>
      </c>
    </row>
    <row r="322" spans="1:10" ht="38.25" x14ac:dyDescent="0.25">
      <c r="A322" s="15" t="s">
        <v>89</v>
      </c>
      <c r="B322" s="12" t="s">
        <v>255</v>
      </c>
      <c r="C322" s="12" t="s">
        <v>165</v>
      </c>
      <c r="D322" s="12" t="s">
        <v>18</v>
      </c>
      <c r="E322" s="12" t="s">
        <v>279</v>
      </c>
      <c r="F322" s="11">
        <v>600</v>
      </c>
      <c r="G322" s="13">
        <v>110000</v>
      </c>
      <c r="H322" s="13"/>
      <c r="I322" s="13">
        <v>110000</v>
      </c>
      <c r="J322" s="13"/>
    </row>
    <row r="323" spans="1:10" x14ac:dyDescent="0.25">
      <c r="A323" s="15" t="s">
        <v>175</v>
      </c>
      <c r="B323" s="12" t="s">
        <v>255</v>
      </c>
      <c r="C323" s="12" t="s">
        <v>165</v>
      </c>
      <c r="D323" s="12" t="s">
        <v>20</v>
      </c>
      <c r="E323" s="12"/>
      <c r="F323" s="11"/>
      <c r="G323" s="13">
        <f>G324</f>
        <v>520634000</v>
      </c>
      <c r="H323" s="13">
        <f>H324</f>
        <v>466358900</v>
      </c>
      <c r="I323" s="13">
        <f t="shared" ref="I323:J323" si="144">I324</f>
        <v>515112300</v>
      </c>
      <c r="J323" s="13">
        <f t="shared" si="144"/>
        <v>484605300</v>
      </c>
    </row>
    <row r="324" spans="1:10" ht="25.5" x14ac:dyDescent="0.25">
      <c r="A324" s="15" t="s">
        <v>280</v>
      </c>
      <c r="B324" s="12" t="s">
        <v>255</v>
      </c>
      <c r="C324" s="12" t="s">
        <v>165</v>
      </c>
      <c r="D324" s="12" t="s">
        <v>20</v>
      </c>
      <c r="E324" s="12" t="s">
        <v>168</v>
      </c>
      <c r="F324" s="11"/>
      <c r="G324" s="13">
        <f>G325+G340</f>
        <v>520634000</v>
      </c>
      <c r="H324" s="13">
        <f>H325+H340</f>
        <v>466358900</v>
      </c>
      <c r="I324" s="13">
        <f>I325+I340</f>
        <v>515112300</v>
      </c>
      <c r="J324" s="13">
        <f>J325+J340</f>
        <v>484605300</v>
      </c>
    </row>
    <row r="325" spans="1:10" ht="25.5" x14ac:dyDescent="0.25">
      <c r="A325" s="15" t="s">
        <v>281</v>
      </c>
      <c r="B325" s="12" t="s">
        <v>255</v>
      </c>
      <c r="C325" s="12" t="s">
        <v>165</v>
      </c>
      <c r="D325" s="12" t="s">
        <v>20</v>
      </c>
      <c r="E325" s="12" t="s">
        <v>170</v>
      </c>
      <c r="F325" s="11"/>
      <c r="G325" s="13">
        <f>G326+G335</f>
        <v>493421700</v>
      </c>
      <c r="H325" s="13">
        <f>H326+H335</f>
        <v>443116600</v>
      </c>
      <c r="I325" s="13">
        <f>I326+I335</f>
        <v>487559700</v>
      </c>
      <c r="J325" s="13">
        <f>J326+J335</f>
        <v>461022700</v>
      </c>
    </row>
    <row r="326" spans="1:10" ht="38.25" x14ac:dyDescent="0.25">
      <c r="A326" s="15" t="s">
        <v>265</v>
      </c>
      <c r="B326" s="12" t="s">
        <v>255</v>
      </c>
      <c r="C326" s="12" t="s">
        <v>165</v>
      </c>
      <c r="D326" s="12" t="s">
        <v>20</v>
      </c>
      <c r="E326" s="12" t="s">
        <v>266</v>
      </c>
      <c r="F326" s="11"/>
      <c r="G326" s="13">
        <f>G327+G329+G331+G333</f>
        <v>493031700</v>
      </c>
      <c r="H326" s="13">
        <f t="shared" ref="H326:J326" si="145">H327+H329+H331+H333</f>
        <v>443116600</v>
      </c>
      <c r="I326" s="13">
        <f t="shared" si="145"/>
        <v>487169700</v>
      </c>
      <c r="J326" s="13">
        <f t="shared" si="145"/>
        <v>461022700</v>
      </c>
    </row>
    <row r="327" spans="1:10" ht="51" x14ac:dyDescent="0.25">
      <c r="A327" s="15" t="s">
        <v>31</v>
      </c>
      <c r="B327" s="11">
        <v>707</v>
      </c>
      <c r="C327" s="12" t="s">
        <v>165</v>
      </c>
      <c r="D327" s="12" t="s">
        <v>20</v>
      </c>
      <c r="E327" s="12" t="s">
        <v>267</v>
      </c>
      <c r="F327" s="12"/>
      <c r="G327" s="13">
        <f>G328</f>
        <v>1000000</v>
      </c>
      <c r="H327" s="13">
        <f>H328</f>
        <v>0</v>
      </c>
      <c r="I327" s="13">
        <f t="shared" ref="I327:J327" si="146">I328</f>
        <v>1000000</v>
      </c>
      <c r="J327" s="13">
        <f t="shared" si="146"/>
        <v>0</v>
      </c>
    </row>
    <row r="328" spans="1:10" ht="38.25" x14ac:dyDescent="0.25">
      <c r="A328" s="15" t="s">
        <v>89</v>
      </c>
      <c r="B328" s="11">
        <v>707</v>
      </c>
      <c r="C328" s="12" t="s">
        <v>165</v>
      </c>
      <c r="D328" s="12" t="s">
        <v>20</v>
      </c>
      <c r="E328" s="12" t="s">
        <v>267</v>
      </c>
      <c r="F328" s="12" t="s">
        <v>140</v>
      </c>
      <c r="G328" s="13">
        <v>1000000</v>
      </c>
      <c r="H328" s="13"/>
      <c r="I328" s="13">
        <v>1000000</v>
      </c>
      <c r="J328" s="13"/>
    </row>
    <row r="329" spans="1:10" ht="76.5" x14ac:dyDescent="0.25">
      <c r="A329" s="15" t="s">
        <v>282</v>
      </c>
      <c r="B329" s="12" t="s">
        <v>255</v>
      </c>
      <c r="C329" s="12" t="s">
        <v>165</v>
      </c>
      <c r="D329" s="12" t="s">
        <v>20</v>
      </c>
      <c r="E329" s="12" t="s">
        <v>283</v>
      </c>
      <c r="F329" s="11"/>
      <c r="G329" s="13">
        <f>G330</f>
        <v>443116600</v>
      </c>
      <c r="H329" s="13">
        <f>H330</f>
        <v>443116600</v>
      </c>
      <c r="I329" s="13">
        <f t="shared" ref="I329:J329" si="147">I330</f>
        <v>461022700</v>
      </c>
      <c r="J329" s="13">
        <f t="shared" si="147"/>
        <v>461022700</v>
      </c>
    </row>
    <row r="330" spans="1:10" ht="38.25" x14ac:dyDescent="0.25">
      <c r="A330" s="15" t="s">
        <v>89</v>
      </c>
      <c r="B330" s="12" t="s">
        <v>255</v>
      </c>
      <c r="C330" s="12" t="s">
        <v>165</v>
      </c>
      <c r="D330" s="12" t="s">
        <v>20</v>
      </c>
      <c r="E330" s="12" t="s">
        <v>283</v>
      </c>
      <c r="F330" s="11">
        <v>600</v>
      </c>
      <c r="G330" s="13">
        <v>443116600</v>
      </c>
      <c r="H330" s="13">
        <v>443116600</v>
      </c>
      <c r="I330" s="13">
        <v>461022700</v>
      </c>
      <c r="J330" s="13">
        <v>461022700</v>
      </c>
    </row>
    <row r="331" spans="1:10" ht="51" x14ac:dyDescent="0.25">
      <c r="A331" s="15" t="s">
        <v>284</v>
      </c>
      <c r="B331" s="12" t="s">
        <v>255</v>
      </c>
      <c r="C331" s="12" t="s">
        <v>165</v>
      </c>
      <c r="D331" s="12" t="s">
        <v>20</v>
      </c>
      <c r="E331" s="12" t="s">
        <v>285</v>
      </c>
      <c r="F331" s="11"/>
      <c r="G331" s="13">
        <f>G332</f>
        <v>48165100</v>
      </c>
      <c r="H331" s="13">
        <f>H332</f>
        <v>0</v>
      </c>
      <c r="I331" s="13">
        <f t="shared" ref="I331:J331" si="148">I332</f>
        <v>24397000</v>
      </c>
      <c r="J331" s="13">
        <f t="shared" si="148"/>
        <v>0</v>
      </c>
    </row>
    <row r="332" spans="1:10" ht="38.25" x14ac:dyDescent="0.25">
      <c r="A332" s="15" t="s">
        <v>89</v>
      </c>
      <c r="B332" s="12" t="s">
        <v>255</v>
      </c>
      <c r="C332" s="12" t="s">
        <v>165</v>
      </c>
      <c r="D332" s="12" t="s">
        <v>20</v>
      </c>
      <c r="E332" s="12" t="s">
        <v>285</v>
      </c>
      <c r="F332" s="11">
        <v>600</v>
      </c>
      <c r="G332" s="13">
        <f>94993100-46828000</f>
        <v>48165100</v>
      </c>
      <c r="H332" s="13"/>
      <c r="I332" s="13">
        <f>99993100-75596100</f>
        <v>24397000</v>
      </c>
      <c r="J332" s="17"/>
    </row>
    <row r="333" spans="1:10" x14ac:dyDescent="0.25">
      <c r="A333" s="15" t="s">
        <v>288</v>
      </c>
      <c r="B333" s="12" t="s">
        <v>255</v>
      </c>
      <c r="C333" s="12" t="s">
        <v>165</v>
      </c>
      <c r="D333" s="12" t="s">
        <v>20</v>
      </c>
      <c r="E333" s="12" t="s">
        <v>289</v>
      </c>
      <c r="F333" s="11"/>
      <c r="G333" s="13">
        <f>G334</f>
        <v>750000</v>
      </c>
      <c r="H333" s="13">
        <f>H334</f>
        <v>0</v>
      </c>
      <c r="I333" s="13">
        <f t="shared" ref="I333:J333" si="149">I334</f>
        <v>750000</v>
      </c>
      <c r="J333" s="13">
        <f t="shared" si="149"/>
        <v>0</v>
      </c>
    </row>
    <row r="334" spans="1:10" ht="38.25" x14ac:dyDescent="0.25">
      <c r="A334" s="15" t="s">
        <v>89</v>
      </c>
      <c r="B334" s="12" t="s">
        <v>255</v>
      </c>
      <c r="C334" s="12" t="s">
        <v>165</v>
      </c>
      <c r="D334" s="12" t="s">
        <v>20</v>
      </c>
      <c r="E334" s="12" t="s">
        <v>289</v>
      </c>
      <c r="F334" s="11">
        <v>600</v>
      </c>
      <c r="G334" s="13">
        <v>750000</v>
      </c>
      <c r="H334" s="13"/>
      <c r="I334" s="13">
        <v>750000</v>
      </c>
      <c r="J334" s="17"/>
    </row>
    <row r="335" spans="1:10" ht="51" x14ac:dyDescent="0.25">
      <c r="A335" s="15" t="s">
        <v>276</v>
      </c>
      <c r="B335" s="12" t="s">
        <v>255</v>
      </c>
      <c r="C335" s="12" t="s">
        <v>165</v>
      </c>
      <c r="D335" s="12" t="s">
        <v>20</v>
      </c>
      <c r="E335" s="12" t="s">
        <v>277</v>
      </c>
      <c r="F335" s="11"/>
      <c r="G335" s="13">
        <f>G336+G338</f>
        <v>390000</v>
      </c>
      <c r="H335" s="13">
        <f>H336+H338</f>
        <v>0</v>
      </c>
      <c r="I335" s="13">
        <f t="shared" ref="I335:J335" si="150">I336+I338</f>
        <v>390000</v>
      </c>
      <c r="J335" s="13">
        <f t="shared" si="150"/>
        <v>0</v>
      </c>
    </row>
    <row r="336" spans="1:10" ht="38.25" x14ac:dyDescent="0.25">
      <c r="A336" s="15" t="s">
        <v>290</v>
      </c>
      <c r="B336" s="12" t="s">
        <v>255</v>
      </c>
      <c r="C336" s="12" t="s">
        <v>165</v>
      </c>
      <c r="D336" s="12" t="s">
        <v>20</v>
      </c>
      <c r="E336" s="12" t="s">
        <v>291</v>
      </c>
      <c r="F336" s="11"/>
      <c r="G336" s="13">
        <f>G337</f>
        <v>50000</v>
      </c>
      <c r="H336" s="13">
        <f>H337</f>
        <v>0</v>
      </c>
      <c r="I336" s="13">
        <f t="shared" ref="I336:J336" si="151">I337</f>
        <v>50000</v>
      </c>
      <c r="J336" s="13">
        <f t="shared" si="151"/>
        <v>0</v>
      </c>
    </row>
    <row r="337" spans="1:12" ht="38.25" x14ac:dyDescent="0.25">
      <c r="A337" s="15" t="s">
        <v>89</v>
      </c>
      <c r="B337" s="12" t="s">
        <v>255</v>
      </c>
      <c r="C337" s="12" t="s">
        <v>165</v>
      </c>
      <c r="D337" s="12" t="s">
        <v>20</v>
      </c>
      <c r="E337" s="12" t="s">
        <v>291</v>
      </c>
      <c r="F337" s="11">
        <v>600</v>
      </c>
      <c r="G337" s="13">
        <v>50000</v>
      </c>
      <c r="H337" s="13"/>
      <c r="I337" s="13">
        <v>50000</v>
      </c>
      <c r="J337" s="17"/>
    </row>
    <row r="338" spans="1:12" ht="38.25" x14ac:dyDescent="0.25">
      <c r="A338" s="15" t="s">
        <v>278</v>
      </c>
      <c r="B338" s="12" t="s">
        <v>255</v>
      </c>
      <c r="C338" s="12" t="s">
        <v>165</v>
      </c>
      <c r="D338" s="12" t="s">
        <v>20</v>
      </c>
      <c r="E338" s="12" t="s">
        <v>279</v>
      </c>
      <c r="F338" s="11"/>
      <c r="G338" s="13">
        <f>G339</f>
        <v>340000</v>
      </c>
      <c r="H338" s="13">
        <f>H339</f>
        <v>0</v>
      </c>
      <c r="I338" s="13">
        <f t="shared" ref="I338:J338" si="152">I339</f>
        <v>340000</v>
      </c>
      <c r="J338" s="13">
        <f t="shared" si="152"/>
        <v>0</v>
      </c>
    </row>
    <row r="339" spans="1:12" ht="38.25" x14ac:dyDescent="0.25">
      <c r="A339" s="15" t="s">
        <v>89</v>
      </c>
      <c r="B339" s="12" t="s">
        <v>255</v>
      </c>
      <c r="C339" s="12" t="s">
        <v>165</v>
      </c>
      <c r="D339" s="12" t="s">
        <v>20</v>
      </c>
      <c r="E339" s="12" t="s">
        <v>279</v>
      </c>
      <c r="F339" s="11">
        <v>600</v>
      </c>
      <c r="G339" s="13">
        <v>340000</v>
      </c>
      <c r="H339" s="13"/>
      <c r="I339" s="13">
        <v>340000</v>
      </c>
      <c r="J339" s="17"/>
    </row>
    <row r="340" spans="1:12" x14ac:dyDescent="0.25">
      <c r="A340" s="15" t="s">
        <v>292</v>
      </c>
      <c r="B340" s="12" t="s">
        <v>255</v>
      </c>
      <c r="C340" s="12" t="s">
        <v>165</v>
      </c>
      <c r="D340" s="12" t="s">
        <v>20</v>
      </c>
      <c r="E340" s="12" t="s">
        <v>293</v>
      </c>
      <c r="F340" s="11"/>
      <c r="G340" s="13">
        <f>G341</f>
        <v>27212300</v>
      </c>
      <c r="H340" s="13">
        <f>H341</f>
        <v>23242300</v>
      </c>
      <c r="I340" s="13">
        <f t="shared" ref="I340:J340" si="153">I341</f>
        <v>27552600</v>
      </c>
      <c r="J340" s="13">
        <f t="shared" si="153"/>
        <v>23582600</v>
      </c>
    </row>
    <row r="341" spans="1:12" ht="38.25" x14ac:dyDescent="0.25">
      <c r="A341" s="15" t="s">
        <v>294</v>
      </c>
      <c r="B341" s="12" t="s">
        <v>255</v>
      </c>
      <c r="C341" s="12" t="s">
        <v>165</v>
      </c>
      <c r="D341" s="12" t="s">
        <v>20</v>
      </c>
      <c r="E341" s="12" t="s">
        <v>295</v>
      </c>
      <c r="F341" s="11"/>
      <c r="G341" s="13">
        <f>G342+G344+G346</f>
        <v>27212300</v>
      </c>
      <c r="H341" s="13">
        <f>H342+H344+H346</f>
        <v>23242300</v>
      </c>
      <c r="I341" s="13">
        <f t="shared" ref="I341:J341" si="154">I342+I344+I346</f>
        <v>27552600</v>
      </c>
      <c r="J341" s="13">
        <f t="shared" si="154"/>
        <v>23582600</v>
      </c>
    </row>
    <row r="342" spans="1:12" ht="63.75" x14ac:dyDescent="0.25">
      <c r="A342" s="15" t="s">
        <v>296</v>
      </c>
      <c r="B342" s="12" t="s">
        <v>255</v>
      </c>
      <c r="C342" s="12" t="s">
        <v>165</v>
      </c>
      <c r="D342" s="12" t="s">
        <v>20</v>
      </c>
      <c r="E342" s="12" t="s">
        <v>297</v>
      </c>
      <c r="F342" s="11"/>
      <c r="G342" s="13">
        <f>G343</f>
        <v>1756000</v>
      </c>
      <c r="H342" s="13">
        <f>H343</f>
        <v>1756000</v>
      </c>
      <c r="I342" s="13">
        <f t="shared" ref="I342:J342" si="155">I343</f>
        <v>1756000</v>
      </c>
      <c r="J342" s="13">
        <f t="shared" si="155"/>
        <v>1756000</v>
      </c>
      <c r="L342" s="8"/>
    </row>
    <row r="343" spans="1:12" ht="38.25" x14ac:dyDescent="0.25">
      <c r="A343" s="15" t="s">
        <v>89</v>
      </c>
      <c r="B343" s="12" t="s">
        <v>255</v>
      </c>
      <c r="C343" s="12" t="s">
        <v>165</v>
      </c>
      <c r="D343" s="12" t="s">
        <v>20</v>
      </c>
      <c r="E343" s="12" t="s">
        <v>297</v>
      </c>
      <c r="F343" s="11">
        <v>600</v>
      </c>
      <c r="G343" s="13">
        <v>1756000</v>
      </c>
      <c r="H343" s="13">
        <v>1756000</v>
      </c>
      <c r="I343" s="13">
        <v>1756000</v>
      </c>
      <c r="J343" s="13">
        <v>1756000</v>
      </c>
    </row>
    <row r="344" spans="1:12" ht="25.5" x14ac:dyDescent="0.25">
      <c r="A344" s="15" t="s">
        <v>298</v>
      </c>
      <c r="B344" s="12" t="s">
        <v>255</v>
      </c>
      <c r="C344" s="12" t="s">
        <v>165</v>
      </c>
      <c r="D344" s="12" t="s">
        <v>20</v>
      </c>
      <c r="E344" s="12" t="s">
        <v>299</v>
      </c>
      <c r="F344" s="11"/>
      <c r="G344" s="13">
        <f>G345</f>
        <v>21486300</v>
      </c>
      <c r="H344" s="13">
        <f>H345</f>
        <v>21486300</v>
      </c>
      <c r="I344" s="13">
        <f t="shared" ref="I344:J344" si="156">I345</f>
        <v>21826600</v>
      </c>
      <c r="J344" s="13">
        <f t="shared" si="156"/>
        <v>21826600</v>
      </c>
    </row>
    <row r="345" spans="1:12" ht="38.25" x14ac:dyDescent="0.25">
      <c r="A345" s="15" t="s">
        <v>89</v>
      </c>
      <c r="B345" s="12" t="s">
        <v>255</v>
      </c>
      <c r="C345" s="12" t="s">
        <v>165</v>
      </c>
      <c r="D345" s="12" t="s">
        <v>20</v>
      </c>
      <c r="E345" s="12" t="s">
        <v>299</v>
      </c>
      <c r="F345" s="11">
        <v>600</v>
      </c>
      <c r="G345" s="13">
        <v>21486300</v>
      </c>
      <c r="H345" s="13">
        <v>21486300</v>
      </c>
      <c r="I345" s="13">
        <v>21826600</v>
      </c>
      <c r="J345" s="13">
        <v>21826600</v>
      </c>
    </row>
    <row r="346" spans="1:12" ht="76.5" x14ac:dyDescent="0.25">
      <c r="A346" s="15" t="s">
        <v>300</v>
      </c>
      <c r="B346" s="12" t="s">
        <v>255</v>
      </c>
      <c r="C346" s="12" t="s">
        <v>165</v>
      </c>
      <c r="D346" s="12" t="s">
        <v>20</v>
      </c>
      <c r="E346" s="12" t="s">
        <v>301</v>
      </c>
      <c r="F346" s="11"/>
      <c r="G346" s="13">
        <f>G347</f>
        <v>3970000</v>
      </c>
      <c r="H346" s="13">
        <f>H347</f>
        <v>0</v>
      </c>
      <c r="I346" s="13">
        <f t="shared" ref="I346:J346" si="157">I347</f>
        <v>3970000</v>
      </c>
      <c r="J346" s="13">
        <f t="shared" si="157"/>
        <v>0</v>
      </c>
    </row>
    <row r="347" spans="1:12" ht="38.25" x14ac:dyDescent="0.25">
      <c r="A347" s="15" t="s">
        <v>89</v>
      </c>
      <c r="B347" s="12" t="s">
        <v>255</v>
      </c>
      <c r="C347" s="12" t="s">
        <v>165</v>
      </c>
      <c r="D347" s="12" t="s">
        <v>20</v>
      </c>
      <c r="E347" s="12" t="s">
        <v>301</v>
      </c>
      <c r="F347" s="11">
        <v>600</v>
      </c>
      <c r="G347" s="13">
        <v>3970000</v>
      </c>
      <c r="H347" s="13"/>
      <c r="I347" s="13">
        <v>3970000</v>
      </c>
      <c r="J347" s="13"/>
    </row>
    <row r="348" spans="1:12" x14ac:dyDescent="0.25">
      <c r="A348" s="15" t="s">
        <v>302</v>
      </c>
      <c r="B348" s="12" t="s">
        <v>255</v>
      </c>
      <c r="C348" s="12" t="s">
        <v>165</v>
      </c>
      <c r="D348" s="12" t="s">
        <v>104</v>
      </c>
      <c r="E348" s="12"/>
      <c r="F348" s="11"/>
      <c r="G348" s="13">
        <f>G349</f>
        <v>131413000</v>
      </c>
      <c r="H348" s="13">
        <f t="shared" ref="H348:J349" si="158">H349</f>
        <v>0</v>
      </c>
      <c r="I348" s="13">
        <f t="shared" si="158"/>
        <v>135413000</v>
      </c>
      <c r="J348" s="13">
        <f t="shared" si="158"/>
        <v>0</v>
      </c>
    </row>
    <row r="349" spans="1:12" ht="25.5" x14ac:dyDescent="0.25">
      <c r="A349" s="15" t="s">
        <v>167</v>
      </c>
      <c r="B349" s="12" t="s">
        <v>255</v>
      </c>
      <c r="C349" s="12" t="s">
        <v>165</v>
      </c>
      <c r="D349" s="12" t="s">
        <v>104</v>
      </c>
      <c r="E349" s="12" t="s">
        <v>168</v>
      </c>
      <c r="F349" s="11"/>
      <c r="G349" s="13">
        <f>G350</f>
        <v>131413000</v>
      </c>
      <c r="H349" s="13">
        <f t="shared" si="158"/>
        <v>0</v>
      </c>
      <c r="I349" s="13">
        <f t="shared" si="158"/>
        <v>135413000</v>
      </c>
      <c r="J349" s="13">
        <f t="shared" si="158"/>
        <v>0</v>
      </c>
    </row>
    <row r="350" spans="1:12" ht="25.5" x14ac:dyDescent="0.25">
      <c r="A350" s="15" t="s">
        <v>281</v>
      </c>
      <c r="B350" s="12" t="s">
        <v>255</v>
      </c>
      <c r="C350" s="12" t="s">
        <v>165</v>
      </c>
      <c r="D350" s="12" t="s">
        <v>104</v>
      </c>
      <c r="E350" s="12" t="s">
        <v>170</v>
      </c>
      <c r="F350" s="11"/>
      <c r="G350" s="13">
        <f>G351+G356</f>
        <v>131413000</v>
      </c>
      <c r="H350" s="13">
        <f>H351+H356</f>
        <v>0</v>
      </c>
      <c r="I350" s="13">
        <f>I351+I356</f>
        <v>135413000</v>
      </c>
      <c r="J350" s="13">
        <f>J351+J356</f>
        <v>0</v>
      </c>
    </row>
    <row r="351" spans="1:12" ht="38.25" x14ac:dyDescent="0.25">
      <c r="A351" s="15" t="s">
        <v>265</v>
      </c>
      <c r="B351" s="12" t="s">
        <v>255</v>
      </c>
      <c r="C351" s="12" t="s">
        <v>165</v>
      </c>
      <c r="D351" s="12" t="s">
        <v>104</v>
      </c>
      <c r="E351" s="12" t="s">
        <v>266</v>
      </c>
      <c r="F351" s="11"/>
      <c r="G351" s="13">
        <f>G352+G354</f>
        <v>130934000</v>
      </c>
      <c r="H351" s="13">
        <f t="shared" ref="H351:J351" si="159">H352+H354</f>
        <v>0</v>
      </c>
      <c r="I351" s="13">
        <f t="shared" si="159"/>
        <v>134934000</v>
      </c>
      <c r="J351" s="13">
        <f t="shared" si="159"/>
        <v>0</v>
      </c>
    </row>
    <row r="352" spans="1:12" ht="51" x14ac:dyDescent="0.25">
      <c r="A352" s="15" t="s">
        <v>31</v>
      </c>
      <c r="B352" s="11">
        <v>707</v>
      </c>
      <c r="C352" s="12" t="s">
        <v>165</v>
      </c>
      <c r="D352" s="12" t="s">
        <v>104</v>
      </c>
      <c r="E352" s="12" t="s">
        <v>267</v>
      </c>
      <c r="F352" s="12"/>
      <c r="G352" s="13">
        <f>G353</f>
        <v>400000</v>
      </c>
      <c r="H352" s="13">
        <f t="shared" ref="H352:J352" si="160">H353</f>
        <v>0</v>
      </c>
      <c r="I352" s="13">
        <f t="shared" si="160"/>
        <v>400000</v>
      </c>
      <c r="J352" s="13">
        <f t="shared" si="160"/>
        <v>0</v>
      </c>
    </row>
    <row r="353" spans="1:10" ht="38.25" x14ac:dyDescent="0.25">
      <c r="A353" s="15" t="s">
        <v>89</v>
      </c>
      <c r="B353" s="11">
        <v>707</v>
      </c>
      <c r="C353" s="12" t="s">
        <v>165</v>
      </c>
      <c r="D353" s="12" t="s">
        <v>104</v>
      </c>
      <c r="E353" s="12" t="s">
        <v>267</v>
      </c>
      <c r="F353" s="12" t="s">
        <v>140</v>
      </c>
      <c r="G353" s="13">
        <v>400000</v>
      </c>
      <c r="H353" s="13"/>
      <c r="I353" s="13">
        <v>400000</v>
      </c>
      <c r="J353" s="13"/>
    </row>
    <row r="354" spans="1:10" ht="63.75" x14ac:dyDescent="0.25">
      <c r="A354" s="15" t="s">
        <v>286</v>
      </c>
      <c r="B354" s="12" t="s">
        <v>255</v>
      </c>
      <c r="C354" s="12" t="s">
        <v>165</v>
      </c>
      <c r="D354" s="12" t="s">
        <v>104</v>
      </c>
      <c r="E354" s="12" t="s">
        <v>287</v>
      </c>
      <c r="F354" s="11"/>
      <c r="G354" s="13">
        <f>G355</f>
        <v>130534000</v>
      </c>
      <c r="H354" s="13">
        <f t="shared" ref="H354:J354" si="161">H355</f>
        <v>0</v>
      </c>
      <c r="I354" s="13">
        <f t="shared" si="161"/>
        <v>134534000</v>
      </c>
      <c r="J354" s="13">
        <f t="shared" si="161"/>
        <v>0</v>
      </c>
    </row>
    <row r="355" spans="1:10" ht="38.25" x14ac:dyDescent="0.25">
      <c r="A355" s="15" t="s">
        <v>89</v>
      </c>
      <c r="B355" s="12" t="s">
        <v>255</v>
      </c>
      <c r="C355" s="12" t="s">
        <v>165</v>
      </c>
      <c r="D355" s="12" t="s">
        <v>104</v>
      </c>
      <c r="E355" s="12" t="s">
        <v>287</v>
      </c>
      <c r="F355" s="11">
        <v>600</v>
      </c>
      <c r="G355" s="13">
        <v>130534000</v>
      </c>
      <c r="H355" s="13"/>
      <c r="I355" s="13">
        <v>134534000</v>
      </c>
      <c r="J355" s="13"/>
    </row>
    <row r="356" spans="1:10" ht="51" x14ac:dyDescent="0.25">
      <c r="A356" s="15" t="s">
        <v>276</v>
      </c>
      <c r="B356" s="12" t="s">
        <v>255</v>
      </c>
      <c r="C356" s="12" t="s">
        <v>165</v>
      </c>
      <c r="D356" s="12" t="s">
        <v>104</v>
      </c>
      <c r="E356" s="12" t="s">
        <v>277</v>
      </c>
      <c r="F356" s="11"/>
      <c r="G356" s="13">
        <f>G357</f>
        <v>479000</v>
      </c>
      <c r="H356" s="13">
        <f t="shared" ref="H356:J357" si="162">H357</f>
        <v>0</v>
      </c>
      <c r="I356" s="13">
        <f t="shared" si="162"/>
        <v>479000</v>
      </c>
      <c r="J356" s="13">
        <f t="shared" si="162"/>
        <v>0</v>
      </c>
    </row>
    <row r="357" spans="1:10" ht="38.25" x14ac:dyDescent="0.25">
      <c r="A357" s="15" t="s">
        <v>278</v>
      </c>
      <c r="B357" s="12" t="s">
        <v>255</v>
      </c>
      <c r="C357" s="12" t="s">
        <v>165</v>
      </c>
      <c r="D357" s="12" t="s">
        <v>104</v>
      </c>
      <c r="E357" s="12" t="s">
        <v>279</v>
      </c>
      <c r="F357" s="11"/>
      <c r="G357" s="13">
        <f>G358</f>
        <v>479000</v>
      </c>
      <c r="H357" s="13">
        <f t="shared" si="162"/>
        <v>0</v>
      </c>
      <c r="I357" s="13">
        <f t="shared" si="162"/>
        <v>479000</v>
      </c>
      <c r="J357" s="13">
        <f t="shared" si="162"/>
        <v>0</v>
      </c>
    </row>
    <row r="358" spans="1:10" ht="38.25" x14ac:dyDescent="0.25">
      <c r="A358" s="15" t="s">
        <v>89</v>
      </c>
      <c r="B358" s="12" t="s">
        <v>255</v>
      </c>
      <c r="C358" s="12" t="s">
        <v>165</v>
      </c>
      <c r="D358" s="12" t="s">
        <v>104</v>
      </c>
      <c r="E358" s="12" t="s">
        <v>279</v>
      </c>
      <c r="F358" s="11">
        <v>600</v>
      </c>
      <c r="G358" s="13">
        <v>479000</v>
      </c>
      <c r="H358" s="13"/>
      <c r="I358" s="13">
        <v>479000</v>
      </c>
      <c r="J358" s="13"/>
    </row>
    <row r="359" spans="1:10" x14ac:dyDescent="0.25">
      <c r="A359" s="15" t="s">
        <v>178</v>
      </c>
      <c r="B359" s="12" t="s">
        <v>255</v>
      </c>
      <c r="C359" s="12" t="s">
        <v>165</v>
      </c>
      <c r="D359" s="12" t="s">
        <v>165</v>
      </c>
      <c r="E359" s="12"/>
      <c r="F359" s="11"/>
      <c r="G359" s="13">
        <f t="shared" ref="G359:J361" si="163">G360</f>
        <v>9267245</v>
      </c>
      <c r="H359" s="13">
        <f t="shared" si="163"/>
        <v>2024245</v>
      </c>
      <c r="I359" s="13">
        <f t="shared" si="163"/>
        <v>9267245</v>
      </c>
      <c r="J359" s="13">
        <f t="shared" si="163"/>
        <v>2024245</v>
      </c>
    </row>
    <row r="360" spans="1:10" ht="25.5" x14ac:dyDescent="0.25">
      <c r="A360" s="15" t="s">
        <v>167</v>
      </c>
      <c r="B360" s="12" t="s">
        <v>255</v>
      </c>
      <c r="C360" s="12" t="s">
        <v>165</v>
      </c>
      <c r="D360" s="12" t="s">
        <v>165</v>
      </c>
      <c r="E360" s="12" t="s">
        <v>168</v>
      </c>
      <c r="F360" s="11"/>
      <c r="G360" s="13">
        <f t="shared" si="163"/>
        <v>9267245</v>
      </c>
      <c r="H360" s="13">
        <f t="shared" si="163"/>
        <v>2024245</v>
      </c>
      <c r="I360" s="13">
        <f t="shared" si="163"/>
        <v>9267245</v>
      </c>
      <c r="J360" s="13">
        <f t="shared" si="163"/>
        <v>2024245</v>
      </c>
    </row>
    <row r="361" spans="1:10" x14ac:dyDescent="0.25">
      <c r="A361" s="15" t="s">
        <v>303</v>
      </c>
      <c r="B361" s="12" t="s">
        <v>255</v>
      </c>
      <c r="C361" s="12" t="s">
        <v>165</v>
      </c>
      <c r="D361" s="12" t="s">
        <v>165</v>
      </c>
      <c r="E361" s="12" t="s">
        <v>304</v>
      </c>
      <c r="F361" s="11"/>
      <c r="G361" s="13">
        <f>G362</f>
        <v>9267245</v>
      </c>
      <c r="H361" s="13">
        <f>H362</f>
        <v>2024245</v>
      </c>
      <c r="I361" s="13">
        <f t="shared" si="163"/>
        <v>9267245</v>
      </c>
      <c r="J361" s="13">
        <f t="shared" si="163"/>
        <v>2024245</v>
      </c>
    </row>
    <row r="362" spans="1:10" ht="38.25" x14ac:dyDescent="0.25">
      <c r="A362" s="15" t="s">
        <v>305</v>
      </c>
      <c r="B362" s="12" t="s">
        <v>255</v>
      </c>
      <c r="C362" s="12" t="s">
        <v>165</v>
      </c>
      <c r="D362" s="12" t="s">
        <v>165</v>
      </c>
      <c r="E362" s="12" t="s">
        <v>306</v>
      </c>
      <c r="F362" s="11"/>
      <c r="G362" s="13">
        <f>G363+G367+G371+G373+G369+G365</f>
        <v>9267245</v>
      </c>
      <c r="H362" s="13">
        <f>H363+H367+H371+H373+H369+H365</f>
        <v>2024245</v>
      </c>
      <c r="I362" s="13">
        <f>I363+I367+I371+I373+I369+I365</f>
        <v>9267245</v>
      </c>
      <c r="J362" s="13">
        <f>J363+J367+J371+J373+J369+J365</f>
        <v>2024245</v>
      </c>
    </row>
    <row r="363" spans="1:10" ht="38.25" x14ac:dyDescent="0.25">
      <c r="A363" s="15" t="s">
        <v>307</v>
      </c>
      <c r="B363" s="12" t="s">
        <v>255</v>
      </c>
      <c r="C363" s="12" t="s">
        <v>165</v>
      </c>
      <c r="D363" s="12" t="s">
        <v>165</v>
      </c>
      <c r="E363" s="12" t="s">
        <v>308</v>
      </c>
      <c r="F363" s="11"/>
      <c r="G363" s="13">
        <f>G364</f>
        <v>2024245</v>
      </c>
      <c r="H363" s="13">
        <f>H364</f>
        <v>2024245</v>
      </c>
      <c r="I363" s="13">
        <f t="shared" ref="I363:J363" si="164">I364</f>
        <v>2024245</v>
      </c>
      <c r="J363" s="13">
        <f t="shared" si="164"/>
        <v>2024245</v>
      </c>
    </row>
    <row r="364" spans="1:10" ht="38.25" x14ac:dyDescent="0.25">
      <c r="A364" s="15" t="s">
        <v>89</v>
      </c>
      <c r="B364" s="12" t="s">
        <v>255</v>
      </c>
      <c r="C364" s="12" t="s">
        <v>165</v>
      </c>
      <c r="D364" s="12" t="s">
        <v>165</v>
      </c>
      <c r="E364" s="12" t="s">
        <v>308</v>
      </c>
      <c r="F364" s="11">
        <v>600</v>
      </c>
      <c r="G364" s="13">
        <v>2024245</v>
      </c>
      <c r="H364" s="13">
        <v>2024245</v>
      </c>
      <c r="I364" s="13">
        <v>2024245</v>
      </c>
      <c r="J364" s="13">
        <v>2024245</v>
      </c>
    </row>
    <row r="365" spans="1:10" ht="38.25" x14ac:dyDescent="0.25">
      <c r="A365" s="15" t="s">
        <v>309</v>
      </c>
      <c r="B365" s="12" t="s">
        <v>255</v>
      </c>
      <c r="C365" s="12" t="s">
        <v>165</v>
      </c>
      <c r="D365" s="12" t="s">
        <v>165</v>
      </c>
      <c r="E365" s="12" t="s">
        <v>310</v>
      </c>
      <c r="F365" s="11"/>
      <c r="G365" s="13">
        <f>G366</f>
        <v>779000</v>
      </c>
      <c r="H365" s="13">
        <f t="shared" ref="H365:J365" si="165">H366</f>
        <v>0</v>
      </c>
      <c r="I365" s="13">
        <f t="shared" si="165"/>
        <v>779000</v>
      </c>
      <c r="J365" s="13">
        <f t="shared" si="165"/>
        <v>0</v>
      </c>
    </row>
    <row r="366" spans="1:10" ht="38.25" x14ac:dyDescent="0.25">
      <c r="A366" s="15" t="s">
        <v>89</v>
      </c>
      <c r="B366" s="12" t="s">
        <v>255</v>
      </c>
      <c r="C366" s="12" t="s">
        <v>165</v>
      </c>
      <c r="D366" s="12" t="s">
        <v>165</v>
      </c>
      <c r="E366" s="12" t="s">
        <v>310</v>
      </c>
      <c r="F366" s="11">
        <v>600</v>
      </c>
      <c r="G366" s="13">
        <v>779000</v>
      </c>
      <c r="H366" s="13"/>
      <c r="I366" s="13">
        <v>779000</v>
      </c>
      <c r="J366" s="13"/>
    </row>
    <row r="367" spans="1:10" ht="25.5" x14ac:dyDescent="0.25">
      <c r="A367" s="15" t="s">
        <v>311</v>
      </c>
      <c r="B367" s="12" t="s">
        <v>255</v>
      </c>
      <c r="C367" s="12" t="s">
        <v>165</v>
      </c>
      <c r="D367" s="12" t="s">
        <v>165</v>
      </c>
      <c r="E367" s="12" t="s">
        <v>312</v>
      </c>
      <c r="F367" s="11"/>
      <c r="G367" s="13">
        <f t="shared" ref="G367:J367" si="166">SUM(G368:G368)</f>
        <v>970000</v>
      </c>
      <c r="H367" s="13">
        <f t="shared" si="166"/>
        <v>0</v>
      </c>
      <c r="I367" s="13">
        <f t="shared" si="166"/>
        <v>970000</v>
      </c>
      <c r="J367" s="13">
        <f t="shared" si="166"/>
        <v>0</v>
      </c>
    </row>
    <row r="368" spans="1:10" ht="38.25" x14ac:dyDescent="0.25">
      <c r="A368" s="15" t="s">
        <v>89</v>
      </c>
      <c r="B368" s="12" t="s">
        <v>255</v>
      </c>
      <c r="C368" s="12" t="s">
        <v>165</v>
      </c>
      <c r="D368" s="12" t="s">
        <v>165</v>
      </c>
      <c r="E368" s="12" t="s">
        <v>312</v>
      </c>
      <c r="F368" s="11">
        <v>600</v>
      </c>
      <c r="G368" s="13">
        <v>970000</v>
      </c>
      <c r="H368" s="13"/>
      <c r="I368" s="13">
        <v>970000</v>
      </c>
      <c r="J368" s="17"/>
    </row>
    <row r="369" spans="1:10" ht="38.25" x14ac:dyDescent="0.25">
      <c r="A369" s="15" t="s">
        <v>313</v>
      </c>
      <c r="B369" s="12" t="s">
        <v>255</v>
      </c>
      <c r="C369" s="12" t="s">
        <v>165</v>
      </c>
      <c r="D369" s="12" t="s">
        <v>165</v>
      </c>
      <c r="E369" s="12" t="s">
        <v>314</v>
      </c>
      <c r="F369" s="11"/>
      <c r="G369" s="13">
        <f>SUM(G370:G370)</f>
        <v>180000</v>
      </c>
      <c r="H369" s="13">
        <f>SUM(H370:H370)</f>
        <v>0</v>
      </c>
      <c r="I369" s="13">
        <f>SUM(I370:I370)</f>
        <v>180000</v>
      </c>
      <c r="J369" s="13">
        <f>SUM(J370:J370)</f>
        <v>0</v>
      </c>
    </row>
    <row r="370" spans="1:10" ht="63.75" x14ac:dyDescent="0.25">
      <c r="A370" s="15" t="s">
        <v>27</v>
      </c>
      <c r="B370" s="12" t="s">
        <v>255</v>
      </c>
      <c r="C370" s="12" t="s">
        <v>165</v>
      </c>
      <c r="D370" s="12" t="s">
        <v>165</v>
      </c>
      <c r="E370" s="12" t="s">
        <v>314</v>
      </c>
      <c r="F370" s="11">
        <v>100</v>
      </c>
      <c r="G370" s="13">
        <v>180000</v>
      </c>
      <c r="H370" s="13"/>
      <c r="I370" s="13">
        <v>180000</v>
      </c>
      <c r="J370" s="13"/>
    </row>
    <row r="371" spans="1:10" ht="25.5" x14ac:dyDescent="0.25">
      <c r="A371" s="15" t="s">
        <v>315</v>
      </c>
      <c r="B371" s="12" t="s">
        <v>255</v>
      </c>
      <c r="C371" s="12" t="s">
        <v>165</v>
      </c>
      <c r="D371" s="12" t="s">
        <v>165</v>
      </c>
      <c r="E371" s="12" t="s">
        <v>316</v>
      </c>
      <c r="F371" s="11"/>
      <c r="G371" s="13">
        <f>G372</f>
        <v>3715600</v>
      </c>
      <c r="H371" s="13">
        <f>H372</f>
        <v>0</v>
      </c>
      <c r="I371" s="13">
        <f t="shared" ref="I371:J371" si="167">I372</f>
        <v>3715600</v>
      </c>
      <c r="J371" s="13">
        <f t="shared" si="167"/>
        <v>0</v>
      </c>
    </row>
    <row r="372" spans="1:10" ht="25.5" x14ac:dyDescent="0.25">
      <c r="A372" s="15" t="s">
        <v>30</v>
      </c>
      <c r="B372" s="12" t="s">
        <v>255</v>
      </c>
      <c r="C372" s="12" t="s">
        <v>165</v>
      </c>
      <c r="D372" s="12" t="s">
        <v>165</v>
      </c>
      <c r="E372" s="12" t="s">
        <v>316</v>
      </c>
      <c r="F372" s="11">
        <v>200</v>
      </c>
      <c r="G372" s="13">
        <v>3715600</v>
      </c>
      <c r="H372" s="13"/>
      <c r="I372" s="13">
        <v>3715600</v>
      </c>
      <c r="J372" s="17"/>
    </row>
    <row r="373" spans="1:10" ht="51" x14ac:dyDescent="0.25">
      <c r="A373" s="15" t="s">
        <v>317</v>
      </c>
      <c r="B373" s="12" t="s">
        <v>255</v>
      </c>
      <c r="C373" s="12" t="s">
        <v>165</v>
      </c>
      <c r="D373" s="12" t="s">
        <v>165</v>
      </c>
      <c r="E373" s="12" t="s">
        <v>318</v>
      </c>
      <c r="F373" s="11"/>
      <c r="G373" s="13">
        <f>G374</f>
        <v>1598400</v>
      </c>
      <c r="H373" s="13">
        <f>H374</f>
        <v>0</v>
      </c>
      <c r="I373" s="13">
        <f t="shared" ref="I373:J373" si="168">I374</f>
        <v>1598400</v>
      </c>
      <c r="J373" s="13">
        <f t="shared" si="168"/>
        <v>0</v>
      </c>
    </row>
    <row r="374" spans="1:10" ht="38.25" x14ac:dyDescent="0.25">
      <c r="A374" s="15" t="s">
        <v>89</v>
      </c>
      <c r="B374" s="12" t="s">
        <v>255</v>
      </c>
      <c r="C374" s="12" t="s">
        <v>165</v>
      </c>
      <c r="D374" s="12" t="s">
        <v>165</v>
      </c>
      <c r="E374" s="12" t="s">
        <v>318</v>
      </c>
      <c r="F374" s="11">
        <v>600</v>
      </c>
      <c r="G374" s="13">
        <v>1598400</v>
      </c>
      <c r="H374" s="13"/>
      <c r="I374" s="13">
        <v>1598400</v>
      </c>
      <c r="J374" s="17"/>
    </row>
    <row r="375" spans="1:10" x14ac:dyDescent="0.25">
      <c r="A375" s="15" t="s">
        <v>319</v>
      </c>
      <c r="B375" s="12" t="s">
        <v>255</v>
      </c>
      <c r="C375" s="12" t="s">
        <v>165</v>
      </c>
      <c r="D375" s="12" t="s">
        <v>108</v>
      </c>
      <c r="E375" s="12"/>
      <c r="F375" s="11"/>
      <c r="G375" s="13">
        <f>G376</f>
        <v>100397700</v>
      </c>
      <c r="H375" s="13">
        <f>H376</f>
        <v>0</v>
      </c>
      <c r="I375" s="13">
        <f t="shared" ref="I375:J375" si="169">I376</f>
        <v>108397700</v>
      </c>
      <c r="J375" s="13">
        <f t="shared" si="169"/>
        <v>0</v>
      </c>
    </row>
    <row r="376" spans="1:10" ht="25.5" x14ac:dyDescent="0.25">
      <c r="A376" s="15" t="s">
        <v>320</v>
      </c>
      <c r="B376" s="12" t="s">
        <v>255</v>
      </c>
      <c r="C376" s="12" t="s">
        <v>165</v>
      </c>
      <c r="D376" s="12" t="s">
        <v>108</v>
      </c>
      <c r="E376" s="12" t="s">
        <v>168</v>
      </c>
      <c r="F376" s="11"/>
      <c r="G376" s="13">
        <f>G377+G398</f>
        <v>100397700</v>
      </c>
      <c r="H376" s="13">
        <f>H377+H398</f>
        <v>0</v>
      </c>
      <c r="I376" s="13">
        <f>I377+I398</f>
        <v>108397700</v>
      </c>
      <c r="J376" s="13">
        <f>J377+J398</f>
        <v>0</v>
      </c>
    </row>
    <row r="377" spans="1:10" ht="25.5" x14ac:dyDescent="0.25">
      <c r="A377" s="15" t="s">
        <v>169</v>
      </c>
      <c r="B377" s="12" t="s">
        <v>255</v>
      </c>
      <c r="C377" s="12" t="s">
        <v>165</v>
      </c>
      <c r="D377" s="12" t="s">
        <v>108</v>
      </c>
      <c r="E377" s="12" t="s">
        <v>170</v>
      </c>
      <c r="F377" s="11"/>
      <c r="G377" s="13">
        <f>G378+G389</f>
        <v>72054700</v>
      </c>
      <c r="H377" s="13">
        <f>H378+H389</f>
        <v>0</v>
      </c>
      <c r="I377" s="13">
        <f>I378+I389</f>
        <v>80054700</v>
      </c>
      <c r="J377" s="13">
        <f>J378+J389</f>
        <v>0</v>
      </c>
    </row>
    <row r="378" spans="1:10" ht="51" x14ac:dyDescent="0.25">
      <c r="A378" s="15" t="s">
        <v>276</v>
      </c>
      <c r="B378" s="12" t="s">
        <v>255</v>
      </c>
      <c r="C378" s="12" t="s">
        <v>165</v>
      </c>
      <c r="D378" s="12" t="s">
        <v>108</v>
      </c>
      <c r="E378" s="12" t="s">
        <v>277</v>
      </c>
      <c r="F378" s="11"/>
      <c r="G378" s="13">
        <f>G379+G383+G385+G387+G381</f>
        <v>4190000</v>
      </c>
      <c r="H378" s="13">
        <f t="shared" ref="H378:J378" si="170">H379+H383+H385+H387+H381</f>
        <v>0</v>
      </c>
      <c r="I378" s="13">
        <f t="shared" si="170"/>
        <v>4190000</v>
      </c>
      <c r="J378" s="13">
        <f t="shared" si="170"/>
        <v>0</v>
      </c>
    </row>
    <row r="379" spans="1:10" ht="38.25" x14ac:dyDescent="0.25">
      <c r="A379" s="15" t="s">
        <v>321</v>
      </c>
      <c r="B379" s="12" t="s">
        <v>255</v>
      </c>
      <c r="C379" s="12" t="s">
        <v>165</v>
      </c>
      <c r="D379" s="12" t="s">
        <v>108</v>
      </c>
      <c r="E379" s="12" t="s">
        <v>322</v>
      </c>
      <c r="F379" s="11"/>
      <c r="G379" s="13">
        <f>G380</f>
        <v>290000</v>
      </c>
      <c r="H379" s="13">
        <f>H380</f>
        <v>0</v>
      </c>
      <c r="I379" s="13">
        <f t="shared" ref="I379:J379" si="171">I380</f>
        <v>290000</v>
      </c>
      <c r="J379" s="13">
        <f t="shared" si="171"/>
        <v>0</v>
      </c>
    </row>
    <row r="380" spans="1:10" ht="38.25" x14ac:dyDescent="0.25">
      <c r="A380" s="15" t="s">
        <v>89</v>
      </c>
      <c r="B380" s="11">
        <v>707</v>
      </c>
      <c r="C380" s="12" t="s">
        <v>165</v>
      </c>
      <c r="D380" s="12" t="s">
        <v>108</v>
      </c>
      <c r="E380" s="12" t="s">
        <v>322</v>
      </c>
      <c r="F380" s="12" t="s">
        <v>140</v>
      </c>
      <c r="G380" s="13">
        <v>290000</v>
      </c>
      <c r="H380" s="13"/>
      <c r="I380" s="13">
        <v>290000</v>
      </c>
      <c r="J380" s="13"/>
    </row>
    <row r="381" spans="1:10" ht="36" customHeight="1" x14ac:dyDescent="0.25">
      <c r="A381" s="15" t="s">
        <v>323</v>
      </c>
      <c r="B381" s="11">
        <v>707</v>
      </c>
      <c r="C381" s="12" t="s">
        <v>165</v>
      </c>
      <c r="D381" s="12" t="s">
        <v>108</v>
      </c>
      <c r="E381" s="12" t="s">
        <v>324</v>
      </c>
      <c r="F381" s="12"/>
      <c r="G381" s="13">
        <f>G382</f>
        <v>24300</v>
      </c>
      <c r="H381" s="13">
        <f t="shared" ref="H381:J381" si="172">H382</f>
        <v>0</v>
      </c>
      <c r="I381" s="13">
        <f t="shared" si="172"/>
        <v>24300</v>
      </c>
      <c r="J381" s="13">
        <f t="shared" si="172"/>
        <v>0</v>
      </c>
    </row>
    <row r="382" spans="1:10" ht="38.25" x14ac:dyDescent="0.25">
      <c r="A382" s="15" t="s">
        <v>89</v>
      </c>
      <c r="B382" s="11">
        <v>707</v>
      </c>
      <c r="C382" s="12" t="s">
        <v>165</v>
      </c>
      <c r="D382" s="12" t="s">
        <v>108</v>
      </c>
      <c r="E382" s="12" t="s">
        <v>324</v>
      </c>
      <c r="F382" s="12" t="s">
        <v>140</v>
      </c>
      <c r="G382" s="13">
        <v>24300</v>
      </c>
      <c r="H382" s="13"/>
      <c r="I382" s="13">
        <v>24300</v>
      </c>
      <c r="J382" s="9"/>
    </row>
    <row r="383" spans="1:10" x14ac:dyDescent="0.25">
      <c r="A383" s="15" t="s">
        <v>325</v>
      </c>
      <c r="B383" s="12" t="s">
        <v>255</v>
      </c>
      <c r="C383" s="12" t="s">
        <v>165</v>
      </c>
      <c r="D383" s="12" t="s">
        <v>108</v>
      </c>
      <c r="E383" s="12" t="s">
        <v>326</v>
      </c>
      <c r="F383" s="11"/>
      <c r="G383" s="13">
        <f>G384</f>
        <v>2600000</v>
      </c>
      <c r="H383" s="13">
        <f>H384</f>
        <v>0</v>
      </c>
      <c r="I383" s="13">
        <f t="shared" ref="I383:J383" si="173">I384</f>
        <v>2600000</v>
      </c>
      <c r="J383" s="13">
        <f t="shared" si="173"/>
        <v>0</v>
      </c>
    </row>
    <row r="384" spans="1:10" ht="38.25" x14ac:dyDescent="0.25">
      <c r="A384" s="15" t="s">
        <v>89</v>
      </c>
      <c r="B384" s="11">
        <v>707</v>
      </c>
      <c r="C384" s="12" t="s">
        <v>165</v>
      </c>
      <c r="D384" s="12" t="s">
        <v>108</v>
      </c>
      <c r="E384" s="12" t="s">
        <v>326</v>
      </c>
      <c r="F384" s="12" t="s">
        <v>140</v>
      </c>
      <c r="G384" s="13">
        <v>2600000</v>
      </c>
      <c r="H384" s="13"/>
      <c r="I384" s="13">
        <v>2600000</v>
      </c>
      <c r="J384" s="13"/>
    </row>
    <row r="385" spans="1:10" ht="38.25" x14ac:dyDescent="0.25">
      <c r="A385" s="15" t="s">
        <v>327</v>
      </c>
      <c r="B385" s="12" t="s">
        <v>255</v>
      </c>
      <c r="C385" s="12" t="s">
        <v>165</v>
      </c>
      <c r="D385" s="12" t="s">
        <v>108</v>
      </c>
      <c r="E385" s="12" t="s">
        <v>328</v>
      </c>
      <c r="F385" s="11"/>
      <c r="G385" s="13">
        <f>G386</f>
        <v>1200000</v>
      </c>
      <c r="H385" s="13">
        <f>H386</f>
        <v>0</v>
      </c>
      <c r="I385" s="13">
        <f t="shared" ref="I385:J385" si="174">I386</f>
        <v>1200000</v>
      </c>
      <c r="J385" s="13">
        <f t="shared" si="174"/>
        <v>0</v>
      </c>
    </row>
    <row r="386" spans="1:10" ht="38.25" x14ac:dyDescent="0.25">
      <c r="A386" s="15" t="s">
        <v>89</v>
      </c>
      <c r="B386" s="11">
        <v>707</v>
      </c>
      <c r="C386" s="12" t="s">
        <v>165</v>
      </c>
      <c r="D386" s="12" t="s">
        <v>108</v>
      </c>
      <c r="E386" s="12" t="s">
        <v>328</v>
      </c>
      <c r="F386" s="12" t="s">
        <v>140</v>
      </c>
      <c r="G386" s="13">
        <v>1200000</v>
      </c>
      <c r="H386" s="13">
        <v>0</v>
      </c>
      <c r="I386" s="13">
        <v>1200000</v>
      </c>
      <c r="J386" s="13"/>
    </row>
    <row r="387" spans="1:10" ht="38.25" x14ac:dyDescent="0.25">
      <c r="A387" s="15" t="s">
        <v>329</v>
      </c>
      <c r="B387" s="12" t="s">
        <v>255</v>
      </c>
      <c r="C387" s="12" t="s">
        <v>165</v>
      </c>
      <c r="D387" s="12" t="s">
        <v>108</v>
      </c>
      <c r="E387" s="12" t="s">
        <v>330</v>
      </c>
      <c r="F387" s="11"/>
      <c r="G387" s="13">
        <f>G388</f>
        <v>75700</v>
      </c>
      <c r="H387" s="13">
        <f>H388</f>
        <v>0</v>
      </c>
      <c r="I387" s="13">
        <f t="shared" ref="I387:J387" si="175">I388</f>
        <v>75700</v>
      </c>
      <c r="J387" s="13">
        <f t="shared" si="175"/>
        <v>0</v>
      </c>
    </row>
    <row r="388" spans="1:10" ht="25.5" x14ac:dyDescent="0.25">
      <c r="A388" s="15" t="s">
        <v>30</v>
      </c>
      <c r="B388" s="11">
        <v>707</v>
      </c>
      <c r="C388" s="12" t="s">
        <v>165</v>
      </c>
      <c r="D388" s="12" t="s">
        <v>108</v>
      </c>
      <c r="E388" s="12" t="s">
        <v>330</v>
      </c>
      <c r="F388" s="12" t="s">
        <v>331</v>
      </c>
      <c r="G388" s="13">
        <v>75700</v>
      </c>
      <c r="H388" s="13"/>
      <c r="I388" s="13">
        <v>75700</v>
      </c>
      <c r="J388" s="13"/>
    </row>
    <row r="389" spans="1:10" ht="38.25" x14ac:dyDescent="0.25">
      <c r="A389" s="15" t="s">
        <v>332</v>
      </c>
      <c r="B389" s="12" t="s">
        <v>255</v>
      </c>
      <c r="C389" s="12" t="s">
        <v>165</v>
      </c>
      <c r="D389" s="12" t="s">
        <v>108</v>
      </c>
      <c r="E389" s="12" t="s">
        <v>333</v>
      </c>
      <c r="F389" s="11"/>
      <c r="G389" s="13">
        <f>G390+G392+G394+G396</f>
        <v>67864700</v>
      </c>
      <c r="H389" s="13">
        <f>H390+H392+H394+H396</f>
        <v>0</v>
      </c>
      <c r="I389" s="13">
        <f t="shared" ref="I389:J389" si="176">I390+I392+I394+I396</f>
        <v>75864700</v>
      </c>
      <c r="J389" s="13">
        <f t="shared" si="176"/>
        <v>0</v>
      </c>
    </row>
    <row r="390" spans="1:10" ht="51" x14ac:dyDescent="0.25">
      <c r="A390" s="15" t="s">
        <v>31</v>
      </c>
      <c r="B390" s="11">
        <v>707</v>
      </c>
      <c r="C390" s="12" t="s">
        <v>165</v>
      </c>
      <c r="D390" s="12" t="s">
        <v>108</v>
      </c>
      <c r="E390" s="12" t="s">
        <v>334</v>
      </c>
      <c r="F390" s="12"/>
      <c r="G390" s="13">
        <f>G391</f>
        <v>400000</v>
      </c>
      <c r="H390" s="13">
        <f>H391</f>
        <v>0</v>
      </c>
      <c r="I390" s="13">
        <f t="shared" ref="I390:J390" si="177">I391</f>
        <v>400000</v>
      </c>
      <c r="J390" s="13">
        <f t="shared" si="177"/>
        <v>0</v>
      </c>
    </row>
    <row r="391" spans="1:10" ht="38.25" x14ac:dyDescent="0.25">
      <c r="A391" s="15" t="s">
        <v>89</v>
      </c>
      <c r="B391" s="11">
        <v>707</v>
      </c>
      <c r="C391" s="12" t="s">
        <v>165</v>
      </c>
      <c r="D391" s="12" t="s">
        <v>108</v>
      </c>
      <c r="E391" s="12" t="s">
        <v>334</v>
      </c>
      <c r="F391" s="12" t="s">
        <v>140</v>
      </c>
      <c r="G391" s="13">
        <v>400000</v>
      </c>
      <c r="H391" s="13"/>
      <c r="I391" s="13">
        <v>400000</v>
      </c>
      <c r="J391" s="13"/>
    </row>
    <row r="392" spans="1:10" ht="63.75" x14ac:dyDescent="0.25">
      <c r="A392" s="15" t="s">
        <v>335</v>
      </c>
      <c r="B392" s="12" t="s">
        <v>255</v>
      </c>
      <c r="C392" s="12" t="s">
        <v>165</v>
      </c>
      <c r="D392" s="12" t="s">
        <v>108</v>
      </c>
      <c r="E392" s="12" t="s">
        <v>336</v>
      </c>
      <c r="F392" s="11"/>
      <c r="G392" s="13">
        <f>G393</f>
        <v>35380500</v>
      </c>
      <c r="H392" s="13">
        <f>H393</f>
        <v>0</v>
      </c>
      <c r="I392" s="13">
        <f t="shared" ref="I392:J392" si="178">I393</f>
        <v>39380500</v>
      </c>
      <c r="J392" s="13">
        <f t="shared" si="178"/>
        <v>0</v>
      </c>
    </row>
    <row r="393" spans="1:10" ht="38.25" x14ac:dyDescent="0.25">
      <c r="A393" s="15" t="s">
        <v>89</v>
      </c>
      <c r="B393" s="12" t="s">
        <v>255</v>
      </c>
      <c r="C393" s="12" t="s">
        <v>165</v>
      </c>
      <c r="D393" s="12" t="s">
        <v>108</v>
      </c>
      <c r="E393" s="12" t="s">
        <v>336</v>
      </c>
      <c r="F393" s="11">
        <v>600</v>
      </c>
      <c r="G393" s="13">
        <v>35380500</v>
      </c>
      <c r="H393" s="13"/>
      <c r="I393" s="13">
        <v>39380500</v>
      </c>
      <c r="J393" s="17"/>
    </row>
    <row r="394" spans="1:10" ht="63.75" x14ac:dyDescent="0.25">
      <c r="A394" s="15" t="s">
        <v>337</v>
      </c>
      <c r="B394" s="11">
        <v>707</v>
      </c>
      <c r="C394" s="12" t="s">
        <v>165</v>
      </c>
      <c r="D394" s="12" t="s">
        <v>108</v>
      </c>
      <c r="E394" s="12" t="s">
        <v>338</v>
      </c>
      <c r="F394" s="12"/>
      <c r="G394" s="13">
        <f>G395</f>
        <v>16817900</v>
      </c>
      <c r="H394" s="13">
        <f>H395</f>
        <v>0</v>
      </c>
      <c r="I394" s="13">
        <f t="shared" ref="I394:J394" si="179">I395</f>
        <v>19817900</v>
      </c>
      <c r="J394" s="13">
        <f t="shared" si="179"/>
        <v>0</v>
      </c>
    </row>
    <row r="395" spans="1:10" ht="38.25" x14ac:dyDescent="0.25">
      <c r="A395" s="15" t="s">
        <v>89</v>
      </c>
      <c r="B395" s="11">
        <v>707</v>
      </c>
      <c r="C395" s="12" t="s">
        <v>165</v>
      </c>
      <c r="D395" s="12" t="s">
        <v>108</v>
      </c>
      <c r="E395" s="12" t="s">
        <v>338</v>
      </c>
      <c r="F395" s="12" t="s">
        <v>140</v>
      </c>
      <c r="G395" s="13">
        <v>16817900</v>
      </c>
      <c r="H395" s="13"/>
      <c r="I395" s="13">
        <v>19817900</v>
      </c>
      <c r="J395" s="17"/>
    </row>
    <row r="396" spans="1:10" ht="63.75" x14ac:dyDescent="0.25">
      <c r="A396" s="15" t="s">
        <v>339</v>
      </c>
      <c r="B396" s="11">
        <v>707</v>
      </c>
      <c r="C396" s="12" t="s">
        <v>165</v>
      </c>
      <c r="D396" s="12" t="s">
        <v>108</v>
      </c>
      <c r="E396" s="12" t="s">
        <v>340</v>
      </c>
      <c r="F396" s="12"/>
      <c r="G396" s="13">
        <f>G397</f>
        <v>15266300</v>
      </c>
      <c r="H396" s="13">
        <f>H397</f>
        <v>0</v>
      </c>
      <c r="I396" s="13">
        <f t="shared" ref="I396:J396" si="180">I397</f>
        <v>16266300</v>
      </c>
      <c r="J396" s="13">
        <f t="shared" si="180"/>
        <v>0</v>
      </c>
    </row>
    <row r="397" spans="1:10" ht="38.25" x14ac:dyDescent="0.25">
      <c r="A397" s="15" t="s">
        <v>89</v>
      </c>
      <c r="B397" s="11">
        <v>707</v>
      </c>
      <c r="C397" s="12" t="s">
        <v>165</v>
      </c>
      <c r="D397" s="12" t="s">
        <v>108</v>
      </c>
      <c r="E397" s="12" t="s">
        <v>340</v>
      </c>
      <c r="F397" s="12" t="s">
        <v>140</v>
      </c>
      <c r="G397" s="13">
        <v>15266300</v>
      </c>
      <c r="H397" s="13"/>
      <c r="I397" s="13">
        <v>16266300</v>
      </c>
      <c r="J397" s="17"/>
    </row>
    <row r="398" spans="1:10" x14ac:dyDescent="0.25">
      <c r="A398" s="15" t="s">
        <v>292</v>
      </c>
      <c r="B398" s="12" t="s">
        <v>255</v>
      </c>
      <c r="C398" s="12" t="s">
        <v>165</v>
      </c>
      <c r="D398" s="12" t="s">
        <v>108</v>
      </c>
      <c r="E398" s="12" t="s">
        <v>293</v>
      </c>
      <c r="F398" s="11"/>
      <c r="G398" s="13">
        <f>G399</f>
        <v>28343000</v>
      </c>
      <c r="H398" s="13">
        <f t="shared" ref="H398:J398" si="181">H399</f>
        <v>0</v>
      </c>
      <c r="I398" s="13">
        <f t="shared" si="181"/>
        <v>28343000</v>
      </c>
      <c r="J398" s="13">
        <f t="shared" si="181"/>
        <v>0</v>
      </c>
    </row>
    <row r="399" spans="1:10" ht="38.25" x14ac:dyDescent="0.25">
      <c r="A399" s="15" t="s">
        <v>294</v>
      </c>
      <c r="B399" s="12" t="s">
        <v>255</v>
      </c>
      <c r="C399" s="12" t="s">
        <v>165</v>
      </c>
      <c r="D399" s="12" t="s">
        <v>108</v>
      </c>
      <c r="E399" s="12" t="s">
        <v>295</v>
      </c>
      <c r="F399" s="11"/>
      <c r="G399" s="13">
        <f>G400+G402</f>
        <v>28343000</v>
      </c>
      <c r="H399" s="13">
        <f t="shared" ref="H399:J399" si="182">H400+H402</f>
        <v>0</v>
      </c>
      <c r="I399" s="13">
        <f t="shared" si="182"/>
        <v>28343000</v>
      </c>
      <c r="J399" s="13">
        <f t="shared" si="182"/>
        <v>0</v>
      </c>
    </row>
    <row r="400" spans="1:10" ht="51" x14ac:dyDescent="0.25">
      <c r="A400" s="15" t="s">
        <v>31</v>
      </c>
      <c r="B400" s="12" t="s">
        <v>255</v>
      </c>
      <c r="C400" s="12" t="s">
        <v>165</v>
      </c>
      <c r="D400" s="12" t="s">
        <v>108</v>
      </c>
      <c r="E400" s="12" t="s">
        <v>341</v>
      </c>
      <c r="F400" s="11"/>
      <c r="G400" s="13">
        <f>G401</f>
        <v>180000</v>
      </c>
      <c r="H400" s="13">
        <f t="shared" ref="H400:J400" si="183">H401</f>
        <v>0</v>
      </c>
      <c r="I400" s="13">
        <f t="shared" si="183"/>
        <v>180000</v>
      </c>
      <c r="J400" s="13">
        <f t="shared" si="183"/>
        <v>0</v>
      </c>
    </row>
    <row r="401" spans="1:10" ht="38.25" x14ac:dyDescent="0.25">
      <c r="A401" s="15" t="s">
        <v>89</v>
      </c>
      <c r="B401" s="12" t="s">
        <v>255</v>
      </c>
      <c r="C401" s="12" t="s">
        <v>165</v>
      </c>
      <c r="D401" s="12" t="s">
        <v>108</v>
      </c>
      <c r="E401" s="12" t="s">
        <v>341</v>
      </c>
      <c r="F401" s="11">
        <v>600</v>
      </c>
      <c r="G401" s="13">
        <v>180000</v>
      </c>
      <c r="H401" s="13"/>
      <c r="I401" s="13">
        <v>180000</v>
      </c>
      <c r="J401" s="17"/>
    </row>
    <row r="402" spans="1:10" ht="63.75" x14ac:dyDescent="0.25">
      <c r="A402" s="15" t="s">
        <v>342</v>
      </c>
      <c r="B402" s="11">
        <v>707</v>
      </c>
      <c r="C402" s="12" t="s">
        <v>165</v>
      </c>
      <c r="D402" s="12" t="s">
        <v>108</v>
      </c>
      <c r="E402" s="12" t="s">
        <v>343</v>
      </c>
      <c r="F402" s="12"/>
      <c r="G402" s="13">
        <f>G403</f>
        <v>28163000</v>
      </c>
      <c r="H402" s="13">
        <f>H403</f>
        <v>0</v>
      </c>
      <c r="I402" s="13">
        <f t="shared" ref="I402:J402" si="184">I403</f>
        <v>28163000</v>
      </c>
      <c r="J402" s="13">
        <f t="shared" si="184"/>
        <v>0</v>
      </c>
    </row>
    <row r="403" spans="1:10" ht="38.25" x14ac:dyDescent="0.25">
      <c r="A403" s="15" t="s">
        <v>89</v>
      </c>
      <c r="B403" s="11">
        <v>707</v>
      </c>
      <c r="C403" s="12" t="s">
        <v>165</v>
      </c>
      <c r="D403" s="12" t="s">
        <v>108</v>
      </c>
      <c r="E403" s="12" t="s">
        <v>343</v>
      </c>
      <c r="F403" s="12" t="s">
        <v>140</v>
      </c>
      <c r="G403" s="13">
        <v>28163000</v>
      </c>
      <c r="H403" s="13"/>
      <c r="I403" s="13">
        <v>28163000</v>
      </c>
      <c r="J403" s="17"/>
    </row>
    <row r="404" spans="1:10" x14ac:dyDescent="0.25">
      <c r="A404" s="15" t="s">
        <v>200</v>
      </c>
      <c r="B404" s="12" t="s">
        <v>255</v>
      </c>
      <c r="C404" s="12" t="s">
        <v>131</v>
      </c>
      <c r="D404" s="12"/>
      <c r="E404" s="12"/>
      <c r="F404" s="11"/>
      <c r="G404" s="13">
        <f>G405+G415+G433</f>
        <v>61855300</v>
      </c>
      <c r="H404" s="13">
        <f>H405+H415+H433</f>
        <v>61042300</v>
      </c>
      <c r="I404" s="13">
        <f>I405+I415+I433</f>
        <v>63574400</v>
      </c>
      <c r="J404" s="13">
        <f>J405+J415+J433</f>
        <v>63574400</v>
      </c>
    </row>
    <row r="405" spans="1:10" x14ac:dyDescent="0.25">
      <c r="A405" s="15" t="s">
        <v>204</v>
      </c>
      <c r="B405" s="12" t="s">
        <v>255</v>
      </c>
      <c r="C405" s="12" t="s">
        <v>131</v>
      </c>
      <c r="D405" s="12" t="s">
        <v>104</v>
      </c>
      <c r="E405" s="12"/>
      <c r="F405" s="11"/>
      <c r="G405" s="13">
        <f>G406</f>
        <v>2813600</v>
      </c>
      <c r="H405" s="13">
        <f>H406</f>
        <v>2813600</v>
      </c>
      <c r="I405" s="13">
        <f t="shared" ref="I405:J405" si="185">I406</f>
        <v>2909400</v>
      </c>
      <c r="J405" s="13">
        <f t="shared" si="185"/>
        <v>2909400</v>
      </c>
    </row>
    <row r="406" spans="1:10" ht="25.5" x14ac:dyDescent="0.25">
      <c r="A406" s="15" t="s">
        <v>167</v>
      </c>
      <c r="B406" s="11">
        <v>707</v>
      </c>
      <c r="C406" s="12" t="s">
        <v>131</v>
      </c>
      <c r="D406" s="12" t="s">
        <v>104</v>
      </c>
      <c r="E406" s="12" t="s">
        <v>168</v>
      </c>
      <c r="F406" s="11"/>
      <c r="G406" s="13">
        <f t="shared" ref="G406:J407" si="186">G407</f>
        <v>2813600</v>
      </c>
      <c r="H406" s="13">
        <f t="shared" si="186"/>
        <v>2813600</v>
      </c>
      <c r="I406" s="13">
        <f t="shared" si="186"/>
        <v>2909400</v>
      </c>
      <c r="J406" s="13">
        <f t="shared" si="186"/>
        <v>2909400</v>
      </c>
    </row>
    <row r="407" spans="1:10" x14ac:dyDescent="0.25">
      <c r="A407" s="15" t="s">
        <v>344</v>
      </c>
      <c r="B407" s="11">
        <v>707</v>
      </c>
      <c r="C407" s="12" t="s">
        <v>131</v>
      </c>
      <c r="D407" s="12" t="s">
        <v>104</v>
      </c>
      <c r="E407" s="12" t="s">
        <v>345</v>
      </c>
      <c r="F407" s="11"/>
      <c r="G407" s="13">
        <f>G408</f>
        <v>2813600</v>
      </c>
      <c r="H407" s="13">
        <f t="shared" si="186"/>
        <v>2813600</v>
      </c>
      <c r="I407" s="13">
        <f t="shared" si="186"/>
        <v>2909400</v>
      </c>
      <c r="J407" s="13">
        <f t="shared" si="186"/>
        <v>2909400</v>
      </c>
    </row>
    <row r="408" spans="1:10" ht="51" x14ac:dyDescent="0.25">
      <c r="A408" s="15" t="s">
        <v>346</v>
      </c>
      <c r="B408" s="11">
        <v>707</v>
      </c>
      <c r="C408" s="12" t="s">
        <v>131</v>
      </c>
      <c r="D408" s="12" t="s">
        <v>104</v>
      </c>
      <c r="E408" s="12" t="s">
        <v>347</v>
      </c>
      <c r="F408" s="11"/>
      <c r="G408" s="13">
        <f>G409+G411+G413</f>
        <v>2813600</v>
      </c>
      <c r="H408" s="13">
        <f>H409+H411+H413</f>
        <v>2813600</v>
      </c>
      <c r="I408" s="13">
        <f t="shared" ref="I408:J408" si="187">I409+I411+I413</f>
        <v>2909400</v>
      </c>
      <c r="J408" s="13">
        <f t="shared" si="187"/>
        <v>2909400</v>
      </c>
    </row>
    <row r="409" spans="1:10" ht="76.5" x14ac:dyDescent="0.25">
      <c r="A409" s="15" t="s">
        <v>348</v>
      </c>
      <c r="B409" s="11">
        <v>707</v>
      </c>
      <c r="C409" s="12" t="s">
        <v>131</v>
      </c>
      <c r="D409" s="12" t="s">
        <v>104</v>
      </c>
      <c r="E409" s="12" t="s">
        <v>349</v>
      </c>
      <c r="F409" s="11"/>
      <c r="G409" s="13">
        <f>G410</f>
        <v>2351900</v>
      </c>
      <c r="H409" s="13">
        <f>H410</f>
        <v>2351900</v>
      </c>
      <c r="I409" s="13">
        <f t="shared" ref="I409:J409" si="188">I410</f>
        <v>2446000</v>
      </c>
      <c r="J409" s="13">
        <f t="shared" si="188"/>
        <v>2446000</v>
      </c>
    </row>
    <row r="410" spans="1:10" x14ac:dyDescent="0.25">
      <c r="A410" s="15" t="s">
        <v>64</v>
      </c>
      <c r="B410" s="12" t="s">
        <v>255</v>
      </c>
      <c r="C410" s="12" t="s">
        <v>131</v>
      </c>
      <c r="D410" s="12" t="s">
        <v>104</v>
      </c>
      <c r="E410" s="12" t="s">
        <v>349</v>
      </c>
      <c r="F410" s="11">
        <v>300</v>
      </c>
      <c r="G410" s="13">
        <v>2351900</v>
      </c>
      <c r="H410" s="13">
        <v>2351900</v>
      </c>
      <c r="I410" s="13">
        <v>2446000</v>
      </c>
      <c r="J410" s="13">
        <v>2446000</v>
      </c>
    </row>
    <row r="411" spans="1:10" ht="76.5" x14ac:dyDescent="0.25">
      <c r="A411" s="15" t="s">
        <v>350</v>
      </c>
      <c r="B411" s="12" t="s">
        <v>255</v>
      </c>
      <c r="C411" s="12" t="s">
        <v>131</v>
      </c>
      <c r="D411" s="12" t="s">
        <v>104</v>
      </c>
      <c r="E411" s="12" t="s">
        <v>351</v>
      </c>
      <c r="F411" s="11"/>
      <c r="G411" s="13">
        <f>G412</f>
        <v>43000</v>
      </c>
      <c r="H411" s="13">
        <f>H412</f>
        <v>43000</v>
      </c>
      <c r="I411" s="13">
        <f t="shared" ref="I411:J411" si="189">I412</f>
        <v>44700</v>
      </c>
      <c r="J411" s="13">
        <f t="shared" si="189"/>
        <v>44700</v>
      </c>
    </row>
    <row r="412" spans="1:10" ht="25.5" x14ac:dyDescent="0.25">
      <c r="A412" s="15" t="s">
        <v>30</v>
      </c>
      <c r="B412" s="12" t="s">
        <v>255</v>
      </c>
      <c r="C412" s="12" t="s">
        <v>131</v>
      </c>
      <c r="D412" s="12" t="s">
        <v>104</v>
      </c>
      <c r="E412" s="12" t="s">
        <v>351</v>
      </c>
      <c r="F412" s="11">
        <v>200</v>
      </c>
      <c r="G412" s="13">
        <v>43000</v>
      </c>
      <c r="H412" s="13">
        <v>43000</v>
      </c>
      <c r="I412" s="13">
        <v>44700</v>
      </c>
      <c r="J412" s="13">
        <v>44700</v>
      </c>
    </row>
    <row r="413" spans="1:10" ht="114.75" x14ac:dyDescent="0.25">
      <c r="A413" s="15" t="s">
        <v>352</v>
      </c>
      <c r="B413" s="12" t="s">
        <v>255</v>
      </c>
      <c r="C413" s="12" t="s">
        <v>131</v>
      </c>
      <c r="D413" s="12" t="s">
        <v>104</v>
      </c>
      <c r="E413" s="12" t="s">
        <v>353</v>
      </c>
      <c r="F413" s="11"/>
      <c r="G413" s="13">
        <f>G414</f>
        <v>418700</v>
      </c>
      <c r="H413" s="13">
        <f>H414</f>
        <v>418700</v>
      </c>
      <c r="I413" s="13">
        <f t="shared" ref="I413:J413" si="190">I414</f>
        <v>418700</v>
      </c>
      <c r="J413" s="13">
        <f t="shared" si="190"/>
        <v>418700</v>
      </c>
    </row>
    <row r="414" spans="1:10" x14ac:dyDescent="0.25">
      <c r="A414" s="15" t="s">
        <v>64</v>
      </c>
      <c r="B414" s="12" t="s">
        <v>255</v>
      </c>
      <c r="C414" s="12" t="s">
        <v>131</v>
      </c>
      <c r="D414" s="12" t="s">
        <v>104</v>
      </c>
      <c r="E414" s="12" t="s">
        <v>353</v>
      </c>
      <c r="F414" s="11">
        <v>300</v>
      </c>
      <c r="G414" s="13">
        <v>418700</v>
      </c>
      <c r="H414" s="13">
        <v>418700</v>
      </c>
      <c r="I414" s="13">
        <v>418700</v>
      </c>
      <c r="J414" s="17">
        <v>418700</v>
      </c>
    </row>
    <row r="415" spans="1:10" x14ac:dyDescent="0.25">
      <c r="A415" s="15" t="s">
        <v>209</v>
      </c>
      <c r="B415" s="12" t="s">
        <v>255</v>
      </c>
      <c r="C415" s="12" t="s">
        <v>131</v>
      </c>
      <c r="D415" s="12" t="s">
        <v>34</v>
      </c>
      <c r="E415" s="12"/>
      <c r="F415" s="11"/>
      <c r="G415" s="13">
        <f t="shared" ref="G415:J415" si="191">G416</f>
        <v>58228700</v>
      </c>
      <c r="H415" s="13">
        <f t="shared" si="191"/>
        <v>58228700</v>
      </c>
      <c r="I415" s="13">
        <f t="shared" si="191"/>
        <v>60665000</v>
      </c>
      <c r="J415" s="13">
        <f t="shared" si="191"/>
        <v>60665000</v>
      </c>
    </row>
    <row r="416" spans="1:10" ht="25.5" x14ac:dyDescent="0.25">
      <c r="A416" s="15" t="s">
        <v>167</v>
      </c>
      <c r="B416" s="12" t="s">
        <v>255</v>
      </c>
      <c r="C416" s="12" t="s">
        <v>131</v>
      </c>
      <c r="D416" s="12" t="s">
        <v>34</v>
      </c>
      <c r="E416" s="12" t="s">
        <v>168</v>
      </c>
      <c r="F416" s="11"/>
      <c r="G416" s="13">
        <f t="shared" ref="G416:J416" si="192">G417+G424</f>
        <v>58228700</v>
      </c>
      <c r="H416" s="13">
        <f t="shared" si="192"/>
        <v>58228700</v>
      </c>
      <c r="I416" s="13">
        <f t="shared" si="192"/>
        <v>60665000</v>
      </c>
      <c r="J416" s="13">
        <f t="shared" si="192"/>
        <v>60665000</v>
      </c>
    </row>
    <row r="417" spans="1:10" ht="25.5" x14ac:dyDescent="0.25">
      <c r="A417" s="15" t="s">
        <v>281</v>
      </c>
      <c r="B417" s="12" t="s">
        <v>255</v>
      </c>
      <c r="C417" s="12" t="s">
        <v>131</v>
      </c>
      <c r="D417" s="12" t="s">
        <v>34</v>
      </c>
      <c r="E417" s="12" t="s">
        <v>170</v>
      </c>
      <c r="F417" s="11"/>
      <c r="G417" s="13">
        <f>G418</f>
        <v>23207100</v>
      </c>
      <c r="H417" s="13">
        <f>H418</f>
        <v>23207100</v>
      </c>
      <c r="I417" s="13">
        <f t="shared" ref="I417:J417" si="193">I418</f>
        <v>23207100</v>
      </c>
      <c r="J417" s="13">
        <f t="shared" si="193"/>
        <v>23207100</v>
      </c>
    </row>
    <row r="418" spans="1:10" ht="38.25" x14ac:dyDescent="0.25">
      <c r="A418" s="15" t="s">
        <v>265</v>
      </c>
      <c r="B418" s="12" t="s">
        <v>255</v>
      </c>
      <c r="C418" s="12" t="s">
        <v>131</v>
      </c>
      <c r="D418" s="12" t="s">
        <v>34</v>
      </c>
      <c r="E418" s="12" t="s">
        <v>266</v>
      </c>
      <c r="F418" s="11"/>
      <c r="G418" s="13">
        <f>G419+G422</f>
        <v>23207100</v>
      </c>
      <c r="H418" s="13">
        <f>H419+H422</f>
        <v>23207100</v>
      </c>
      <c r="I418" s="13">
        <f t="shared" ref="I418:J418" si="194">I419+I422</f>
        <v>23207100</v>
      </c>
      <c r="J418" s="13">
        <f t="shared" si="194"/>
        <v>23207100</v>
      </c>
    </row>
    <row r="419" spans="1:10" ht="102" x14ac:dyDescent="0.25">
      <c r="A419" s="15" t="s">
        <v>354</v>
      </c>
      <c r="B419" s="12" t="s">
        <v>255</v>
      </c>
      <c r="C419" s="12" t="s">
        <v>131</v>
      </c>
      <c r="D419" s="12" t="s">
        <v>34</v>
      </c>
      <c r="E419" s="12" t="s">
        <v>355</v>
      </c>
      <c r="F419" s="11"/>
      <c r="G419" s="13">
        <f t="shared" ref="G419:J419" si="195">SUM(G420:G421)</f>
        <v>566000</v>
      </c>
      <c r="H419" s="13">
        <f t="shared" si="195"/>
        <v>566000</v>
      </c>
      <c r="I419" s="13">
        <f t="shared" si="195"/>
        <v>566000</v>
      </c>
      <c r="J419" s="13">
        <f t="shared" si="195"/>
        <v>566000</v>
      </c>
    </row>
    <row r="420" spans="1:10" ht="25.5" x14ac:dyDescent="0.25">
      <c r="A420" s="15" t="s">
        <v>30</v>
      </c>
      <c r="B420" s="12" t="s">
        <v>255</v>
      </c>
      <c r="C420" s="12" t="s">
        <v>131</v>
      </c>
      <c r="D420" s="12" t="s">
        <v>34</v>
      </c>
      <c r="E420" s="12" t="s">
        <v>355</v>
      </c>
      <c r="F420" s="11">
        <v>200</v>
      </c>
      <c r="G420" s="13">
        <v>226411</v>
      </c>
      <c r="H420" s="13">
        <v>226411</v>
      </c>
      <c r="I420" s="13">
        <v>226411</v>
      </c>
      <c r="J420" s="13">
        <v>226411</v>
      </c>
    </row>
    <row r="421" spans="1:10" ht="38.25" x14ac:dyDescent="0.25">
      <c r="A421" s="15" t="s">
        <v>89</v>
      </c>
      <c r="B421" s="12" t="s">
        <v>255</v>
      </c>
      <c r="C421" s="12" t="s">
        <v>131</v>
      </c>
      <c r="D421" s="12" t="s">
        <v>34</v>
      </c>
      <c r="E421" s="12" t="s">
        <v>355</v>
      </c>
      <c r="F421" s="11">
        <v>600</v>
      </c>
      <c r="G421" s="13">
        <v>339589</v>
      </c>
      <c r="H421" s="13">
        <v>339589</v>
      </c>
      <c r="I421" s="13">
        <v>339589</v>
      </c>
      <c r="J421" s="13">
        <v>339589</v>
      </c>
    </row>
    <row r="422" spans="1:10" ht="63.75" x14ac:dyDescent="0.25">
      <c r="A422" s="15" t="s">
        <v>356</v>
      </c>
      <c r="B422" s="12" t="s">
        <v>255</v>
      </c>
      <c r="C422" s="12" t="s">
        <v>131</v>
      </c>
      <c r="D422" s="12" t="s">
        <v>34</v>
      </c>
      <c r="E422" s="12" t="s">
        <v>357</v>
      </c>
      <c r="F422" s="11"/>
      <c r="G422" s="13">
        <f>G423</f>
        <v>22641100</v>
      </c>
      <c r="H422" s="13">
        <f>H423</f>
        <v>22641100</v>
      </c>
      <c r="I422" s="13">
        <f t="shared" ref="I422:J422" si="196">I423</f>
        <v>22641100</v>
      </c>
      <c r="J422" s="13">
        <f t="shared" si="196"/>
        <v>22641100</v>
      </c>
    </row>
    <row r="423" spans="1:10" x14ac:dyDescent="0.25">
      <c r="A423" s="15" t="s">
        <v>64</v>
      </c>
      <c r="B423" s="12" t="s">
        <v>255</v>
      </c>
      <c r="C423" s="12" t="s">
        <v>131</v>
      </c>
      <c r="D423" s="12" t="s">
        <v>34</v>
      </c>
      <c r="E423" s="12" t="s">
        <v>357</v>
      </c>
      <c r="F423" s="11">
        <v>300</v>
      </c>
      <c r="G423" s="13">
        <v>22641100</v>
      </c>
      <c r="H423" s="13">
        <v>22641100</v>
      </c>
      <c r="I423" s="13">
        <v>22641100</v>
      </c>
      <c r="J423" s="13">
        <v>22641100</v>
      </c>
    </row>
    <row r="424" spans="1:10" x14ac:dyDescent="0.25">
      <c r="A424" s="15" t="s">
        <v>358</v>
      </c>
      <c r="B424" s="12" t="s">
        <v>255</v>
      </c>
      <c r="C424" s="12" t="s">
        <v>131</v>
      </c>
      <c r="D424" s="12" t="s">
        <v>34</v>
      </c>
      <c r="E424" s="12" t="s">
        <v>345</v>
      </c>
      <c r="F424" s="11"/>
      <c r="G424" s="13">
        <f>G425</f>
        <v>35021600</v>
      </c>
      <c r="H424" s="13">
        <f>H425</f>
        <v>35021600</v>
      </c>
      <c r="I424" s="13">
        <f t="shared" ref="I424:J424" si="197">I425</f>
        <v>37457900</v>
      </c>
      <c r="J424" s="13">
        <f t="shared" si="197"/>
        <v>37457900</v>
      </c>
    </row>
    <row r="425" spans="1:10" ht="38.25" x14ac:dyDescent="0.25">
      <c r="A425" s="15" t="s">
        <v>359</v>
      </c>
      <c r="B425" s="12" t="s">
        <v>255</v>
      </c>
      <c r="C425" s="12" t="s">
        <v>131</v>
      </c>
      <c r="D425" s="12" t="s">
        <v>34</v>
      </c>
      <c r="E425" s="12" t="s">
        <v>360</v>
      </c>
      <c r="F425" s="11"/>
      <c r="G425" s="13">
        <f>G426+G428+G430</f>
        <v>35021600</v>
      </c>
      <c r="H425" s="13">
        <f>H426+H428+H430</f>
        <v>35021600</v>
      </c>
      <c r="I425" s="13">
        <f>I426+I428+I430</f>
        <v>37457900</v>
      </c>
      <c r="J425" s="13">
        <f>J426+J428+J430</f>
        <v>37457900</v>
      </c>
    </row>
    <row r="426" spans="1:10" ht="51" x14ac:dyDescent="0.25">
      <c r="A426" s="15" t="s">
        <v>361</v>
      </c>
      <c r="B426" s="12" t="s">
        <v>255</v>
      </c>
      <c r="C426" s="12" t="s">
        <v>131</v>
      </c>
      <c r="D426" s="12" t="s">
        <v>34</v>
      </c>
      <c r="E426" s="12" t="s">
        <v>362</v>
      </c>
      <c r="F426" s="11"/>
      <c r="G426" s="13">
        <f>SUM(G427:G427)</f>
        <v>28421700</v>
      </c>
      <c r="H426" s="13">
        <f>SUM(H427:H427)</f>
        <v>28421700</v>
      </c>
      <c r="I426" s="13">
        <f>SUM(I427:I427)</f>
        <v>30590400</v>
      </c>
      <c r="J426" s="13">
        <f>SUM(J427:J427)</f>
        <v>30590400</v>
      </c>
    </row>
    <row r="427" spans="1:10" x14ac:dyDescent="0.25">
      <c r="A427" s="15" t="s">
        <v>64</v>
      </c>
      <c r="B427" s="12" t="s">
        <v>255</v>
      </c>
      <c r="C427" s="12" t="s">
        <v>131</v>
      </c>
      <c r="D427" s="12" t="s">
        <v>34</v>
      </c>
      <c r="E427" s="12" t="s">
        <v>362</v>
      </c>
      <c r="F427" s="11">
        <v>300</v>
      </c>
      <c r="G427" s="13">
        <v>28421700</v>
      </c>
      <c r="H427" s="13">
        <v>28421700</v>
      </c>
      <c r="I427" s="13">
        <v>30590400</v>
      </c>
      <c r="J427" s="13">
        <v>30590400</v>
      </c>
    </row>
    <row r="428" spans="1:10" ht="76.5" x14ac:dyDescent="0.25">
      <c r="A428" s="15" t="s">
        <v>363</v>
      </c>
      <c r="B428" s="12" t="s">
        <v>255</v>
      </c>
      <c r="C428" s="12" t="s">
        <v>131</v>
      </c>
      <c r="D428" s="12" t="s">
        <v>34</v>
      </c>
      <c r="E428" s="12" t="s">
        <v>364</v>
      </c>
      <c r="F428" s="11"/>
      <c r="G428" s="13">
        <f>SUM(G429:G429)</f>
        <v>40900</v>
      </c>
      <c r="H428" s="13">
        <f>SUM(H429:H429)</f>
        <v>40900</v>
      </c>
      <c r="I428" s="13">
        <f>SUM(I429:I429)</f>
        <v>42500</v>
      </c>
      <c r="J428" s="13">
        <f>SUM(J429:J429)</f>
        <v>42500</v>
      </c>
    </row>
    <row r="429" spans="1:10" x14ac:dyDescent="0.25">
      <c r="A429" s="15" t="s">
        <v>64</v>
      </c>
      <c r="B429" s="12" t="s">
        <v>255</v>
      </c>
      <c r="C429" s="12" t="s">
        <v>131</v>
      </c>
      <c r="D429" s="12" t="s">
        <v>34</v>
      </c>
      <c r="E429" s="12" t="s">
        <v>364</v>
      </c>
      <c r="F429" s="11">
        <v>300</v>
      </c>
      <c r="G429" s="13">
        <v>40900</v>
      </c>
      <c r="H429" s="13">
        <v>40900</v>
      </c>
      <c r="I429" s="13">
        <v>42500</v>
      </c>
      <c r="J429" s="13">
        <v>42500</v>
      </c>
    </row>
    <row r="430" spans="1:10" ht="89.25" x14ac:dyDescent="0.25">
      <c r="A430" s="15" t="s">
        <v>365</v>
      </c>
      <c r="B430" s="12" t="s">
        <v>255</v>
      </c>
      <c r="C430" s="12" t="s">
        <v>131</v>
      </c>
      <c r="D430" s="12" t="s">
        <v>34</v>
      </c>
      <c r="E430" s="12" t="s">
        <v>366</v>
      </c>
      <c r="F430" s="11"/>
      <c r="G430" s="13">
        <f t="shared" ref="G430:J430" si="198">SUM(G431:G432)</f>
        <v>6559000</v>
      </c>
      <c r="H430" s="13">
        <f t="shared" si="198"/>
        <v>6559000</v>
      </c>
      <c r="I430" s="13">
        <f t="shared" si="198"/>
        <v>6825000</v>
      </c>
      <c r="J430" s="13">
        <f t="shared" si="198"/>
        <v>6825000</v>
      </c>
    </row>
    <row r="431" spans="1:10" ht="63.75" x14ac:dyDescent="0.25">
      <c r="A431" s="15" t="s">
        <v>27</v>
      </c>
      <c r="B431" s="12" t="s">
        <v>255</v>
      </c>
      <c r="C431" s="12" t="s">
        <v>131</v>
      </c>
      <c r="D431" s="12" t="s">
        <v>34</v>
      </c>
      <c r="E431" s="12" t="s">
        <v>366</v>
      </c>
      <c r="F431" s="11">
        <v>100</v>
      </c>
      <c r="G431" s="13">
        <v>4833779</v>
      </c>
      <c r="H431" s="13">
        <v>4833779</v>
      </c>
      <c r="I431" s="13">
        <v>4833779</v>
      </c>
      <c r="J431" s="13">
        <v>4833779</v>
      </c>
    </row>
    <row r="432" spans="1:10" ht="25.5" x14ac:dyDescent="0.25">
      <c r="A432" s="15" t="s">
        <v>30</v>
      </c>
      <c r="B432" s="12" t="s">
        <v>255</v>
      </c>
      <c r="C432" s="12" t="s">
        <v>131</v>
      </c>
      <c r="D432" s="12" t="s">
        <v>34</v>
      </c>
      <c r="E432" s="12" t="s">
        <v>366</v>
      </c>
      <c r="F432" s="11">
        <v>200</v>
      </c>
      <c r="G432" s="13">
        <v>1725221</v>
      </c>
      <c r="H432" s="13">
        <v>1725221</v>
      </c>
      <c r="I432" s="13">
        <v>1991221</v>
      </c>
      <c r="J432" s="13">
        <v>1991221</v>
      </c>
    </row>
    <row r="433" spans="1:12" x14ac:dyDescent="0.25">
      <c r="A433" s="21" t="s">
        <v>214</v>
      </c>
      <c r="B433" s="11">
        <v>707</v>
      </c>
      <c r="C433" s="12" t="s">
        <v>131</v>
      </c>
      <c r="D433" s="12" t="s">
        <v>215</v>
      </c>
      <c r="E433" s="12"/>
      <c r="F433" s="12"/>
      <c r="G433" s="13">
        <f t="shared" ref="G433:J437" si="199">G434</f>
        <v>813000</v>
      </c>
      <c r="H433" s="13">
        <f t="shared" si="199"/>
        <v>0</v>
      </c>
      <c r="I433" s="13">
        <f t="shared" si="199"/>
        <v>0</v>
      </c>
      <c r="J433" s="13">
        <f t="shared" si="199"/>
        <v>0</v>
      </c>
    </row>
    <row r="434" spans="1:12" ht="25.5" x14ac:dyDescent="0.25">
      <c r="A434" s="10" t="s">
        <v>56</v>
      </c>
      <c r="B434" s="11">
        <v>707</v>
      </c>
      <c r="C434" s="12" t="s">
        <v>131</v>
      </c>
      <c r="D434" s="12" t="s">
        <v>215</v>
      </c>
      <c r="E434" s="12" t="s">
        <v>57</v>
      </c>
      <c r="F434" s="12"/>
      <c r="G434" s="13">
        <f t="shared" si="199"/>
        <v>813000</v>
      </c>
      <c r="H434" s="13">
        <f t="shared" si="199"/>
        <v>0</v>
      </c>
      <c r="I434" s="13">
        <f t="shared" si="199"/>
        <v>0</v>
      </c>
      <c r="J434" s="13">
        <f t="shared" si="199"/>
        <v>0</v>
      </c>
    </row>
    <row r="435" spans="1:12" ht="25.5" x14ac:dyDescent="0.25">
      <c r="A435" s="15" t="s">
        <v>367</v>
      </c>
      <c r="B435" s="11">
        <v>707</v>
      </c>
      <c r="C435" s="12" t="s">
        <v>131</v>
      </c>
      <c r="D435" s="12" t="s">
        <v>215</v>
      </c>
      <c r="E435" s="12" t="s">
        <v>217</v>
      </c>
      <c r="F435" s="12"/>
      <c r="G435" s="13">
        <f t="shared" si="199"/>
        <v>813000</v>
      </c>
      <c r="H435" s="13">
        <f t="shared" si="199"/>
        <v>0</v>
      </c>
      <c r="I435" s="13">
        <f t="shared" si="199"/>
        <v>0</v>
      </c>
      <c r="J435" s="13">
        <f t="shared" si="199"/>
        <v>0</v>
      </c>
    </row>
    <row r="436" spans="1:12" ht="25.5" x14ac:dyDescent="0.25">
      <c r="A436" s="15" t="s">
        <v>368</v>
      </c>
      <c r="B436" s="11">
        <v>707</v>
      </c>
      <c r="C436" s="12" t="s">
        <v>131</v>
      </c>
      <c r="D436" s="12" t="s">
        <v>215</v>
      </c>
      <c r="E436" s="12" t="s">
        <v>369</v>
      </c>
      <c r="F436" s="12"/>
      <c r="G436" s="13">
        <f>G437</f>
        <v>813000</v>
      </c>
      <c r="H436" s="13">
        <f>H437</f>
        <v>0</v>
      </c>
      <c r="I436" s="13">
        <f>I437</f>
        <v>0</v>
      </c>
      <c r="J436" s="13">
        <f>J437</f>
        <v>0</v>
      </c>
    </row>
    <row r="437" spans="1:12" ht="25.5" x14ac:dyDescent="0.25">
      <c r="A437" s="16" t="s">
        <v>86</v>
      </c>
      <c r="B437" s="11">
        <v>707</v>
      </c>
      <c r="C437" s="12" t="s">
        <v>131</v>
      </c>
      <c r="D437" s="12" t="s">
        <v>215</v>
      </c>
      <c r="E437" s="12" t="s">
        <v>370</v>
      </c>
      <c r="F437" s="12"/>
      <c r="G437" s="13">
        <f t="shared" si="199"/>
        <v>813000</v>
      </c>
      <c r="H437" s="13">
        <f t="shared" si="199"/>
        <v>0</v>
      </c>
      <c r="I437" s="13">
        <f t="shared" si="199"/>
        <v>0</v>
      </c>
      <c r="J437" s="13">
        <f t="shared" si="199"/>
        <v>0</v>
      </c>
    </row>
    <row r="438" spans="1:12" ht="38.25" x14ac:dyDescent="0.25">
      <c r="A438" s="15" t="s">
        <v>89</v>
      </c>
      <c r="B438" s="11">
        <v>707</v>
      </c>
      <c r="C438" s="12" t="s">
        <v>131</v>
      </c>
      <c r="D438" s="12" t="s">
        <v>215</v>
      </c>
      <c r="E438" s="12" t="s">
        <v>370</v>
      </c>
      <c r="F438" s="12" t="s">
        <v>140</v>
      </c>
      <c r="G438" s="13">
        <v>813000</v>
      </c>
      <c r="H438" s="13"/>
      <c r="I438" s="13"/>
      <c r="J438" s="13"/>
    </row>
    <row r="439" spans="1:12" ht="25.5" x14ac:dyDescent="0.25">
      <c r="A439" s="16" t="s">
        <v>371</v>
      </c>
      <c r="B439" s="11">
        <v>709</v>
      </c>
      <c r="C439" s="11"/>
      <c r="D439" s="11"/>
      <c r="E439" s="11"/>
      <c r="F439" s="11"/>
      <c r="G439" s="13">
        <f>G440+G465+G484</f>
        <v>313526655.40999997</v>
      </c>
      <c r="H439" s="13">
        <f t="shared" ref="H439:J439" si="200">H440+H465+H484</f>
        <v>3026917.4699999997</v>
      </c>
      <c r="I439" s="13">
        <f t="shared" si="200"/>
        <v>323662054.40999997</v>
      </c>
      <c r="J439" s="13">
        <f t="shared" si="200"/>
        <v>3162316.4699999997</v>
      </c>
      <c r="L439" s="8"/>
    </row>
    <row r="440" spans="1:12" x14ac:dyDescent="0.25">
      <c r="A440" s="10" t="s">
        <v>17</v>
      </c>
      <c r="B440" s="11">
        <v>709</v>
      </c>
      <c r="C440" s="12" t="s">
        <v>18</v>
      </c>
      <c r="D440" s="12" t="s">
        <v>4</v>
      </c>
      <c r="E440" s="11"/>
      <c r="F440" s="11"/>
      <c r="G440" s="13">
        <f>G441+G455</f>
        <v>3671071.09</v>
      </c>
      <c r="H440" s="13">
        <f>H441+H455</f>
        <v>0</v>
      </c>
      <c r="I440" s="13">
        <f>I441+I455</f>
        <v>3671071.09</v>
      </c>
      <c r="J440" s="13">
        <f>J441+J455</f>
        <v>0</v>
      </c>
    </row>
    <row r="441" spans="1:12" ht="51" x14ac:dyDescent="0.25">
      <c r="A441" s="15" t="s">
        <v>33</v>
      </c>
      <c r="B441" s="11">
        <v>709</v>
      </c>
      <c r="C441" s="12" t="s">
        <v>18</v>
      </c>
      <c r="D441" s="12" t="s">
        <v>34</v>
      </c>
      <c r="E441" s="11"/>
      <c r="F441" s="11"/>
      <c r="G441" s="13">
        <f>G451+G442</f>
        <v>3537871.09</v>
      </c>
      <c r="H441" s="13">
        <f t="shared" ref="H441:J441" si="201">H451+H442</f>
        <v>0</v>
      </c>
      <c r="I441" s="13">
        <f t="shared" si="201"/>
        <v>3537871.09</v>
      </c>
      <c r="J441" s="13">
        <f t="shared" si="201"/>
        <v>0</v>
      </c>
    </row>
    <row r="442" spans="1:12" ht="38.25" x14ac:dyDescent="0.25">
      <c r="A442" s="15" t="s">
        <v>35</v>
      </c>
      <c r="B442" s="11">
        <v>709</v>
      </c>
      <c r="C442" s="12" t="s">
        <v>18</v>
      </c>
      <c r="D442" s="12" t="s">
        <v>34</v>
      </c>
      <c r="E442" s="12" t="s">
        <v>36</v>
      </c>
      <c r="F442" s="11"/>
      <c r="G442" s="13">
        <f>G443</f>
        <v>130000</v>
      </c>
      <c r="H442" s="13">
        <f t="shared" ref="H442:J442" si="202">H443</f>
        <v>0</v>
      </c>
      <c r="I442" s="13">
        <f t="shared" si="202"/>
        <v>130000</v>
      </c>
      <c r="J442" s="13">
        <f t="shared" si="202"/>
        <v>0</v>
      </c>
    </row>
    <row r="443" spans="1:12" ht="38.25" x14ac:dyDescent="0.25">
      <c r="A443" s="15" t="s">
        <v>37</v>
      </c>
      <c r="B443" s="11">
        <v>709</v>
      </c>
      <c r="C443" s="12" t="s">
        <v>18</v>
      </c>
      <c r="D443" s="12" t="s">
        <v>34</v>
      </c>
      <c r="E443" s="12" t="s">
        <v>38</v>
      </c>
      <c r="F443" s="11"/>
      <c r="G443" s="13">
        <f>G444+G448</f>
        <v>130000</v>
      </c>
      <c r="H443" s="13">
        <f t="shared" ref="H443:J443" si="203">H444+H448</f>
        <v>0</v>
      </c>
      <c r="I443" s="13">
        <f t="shared" si="203"/>
        <v>130000</v>
      </c>
      <c r="J443" s="13">
        <f t="shared" si="203"/>
        <v>0</v>
      </c>
    </row>
    <row r="444" spans="1:12" ht="38.25" x14ac:dyDescent="0.25">
      <c r="A444" s="15" t="s">
        <v>39</v>
      </c>
      <c r="B444" s="11">
        <v>709</v>
      </c>
      <c r="C444" s="12" t="s">
        <v>18</v>
      </c>
      <c r="D444" s="12" t="s">
        <v>34</v>
      </c>
      <c r="E444" s="12" t="s">
        <v>40</v>
      </c>
      <c r="F444" s="11"/>
      <c r="G444" s="13">
        <f>G445</f>
        <v>60000</v>
      </c>
      <c r="H444" s="13">
        <f t="shared" ref="H444:J444" si="204">H445</f>
        <v>0</v>
      </c>
      <c r="I444" s="13">
        <f t="shared" si="204"/>
        <v>60000</v>
      </c>
      <c r="J444" s="13">
        <f t="shared" si="204"/>
        <v>0</v>
      </c>
    </row>
    <row r="445" spans="1:12" ht="25.5" x14ac:dyDescent="0.25">
      <c r="A445" s="15" t="s">
        <v>41</v>
      </c>
      <c r="B445" s="11">
        <v>709</v>
      </c>
      <c r="C445" s="12" t="s">
        <v>18</v>
      </c>
      <c r="D445" s="12" t="s">
        <v>34</v>
      </c>
      <c r="E445" s="12" t="s">
        <v>42</v>
      </c>
      <c r="F445" s="11"/>
      <c r="G445" s="13">
        <f>SUM(G446:G447)</f>
        <v>60000</v>
      </c>
      <c r="H445" s="13">
        <f t="shared" ref="H445:J445" si="205">SUM(H446:H447)</f>
        <v>0</v>
      </c>
      <c r="I445" s="13">
        <f t="shared" si="205"/>
        <v>60000</v>
      </c>
      <c r="J445" s="13">
        <f t="shared" si="205"/>
        <v>0</v>
      </c>
    </row>
    <row r="446" spans="1:12" ht="63.75" x14ac:dyDescent="0.25">
      <c r="A446" s="15" t="s">
        <v>27</v>
      </c>
      <c r="B446" s="11">
        <v>709</v>
      </c>
      <c r="C446" s="12" t="s">
        <v>18</v>
      </c>
      <c r="D446" s="12" t="s">
        <v>34</v>
      </c>
      <c r="E446" s="12" t="s">
        <v>42</v>
      </c>
      <c r="F446" s="11">
        <v>100</v>
      </c>
      <c r="G446" s="13">
        <f>16000+19200-10200</f>
        <v>25000</v>
      </c>
      <c r="H446" s="13"/>
      <c r="I446" s="13">
        <f>16000+19200-10200</f>
        <v>25000</v>
      </c>
      <c r="J446" s="13"/>
    </row>
    <row r="447" spans="1:12" ht="25.5" x14ac:dyDescent="0.25">
      <c r="A447" s="15" t="s">
        <v>30</v>
      </c>
      <c r="B447" s="11">
        <v>709</v>
      </c>
      <c r="C447" s="12" t="s">
        <v>18</v>
      </c>
      <c r="D447" s="12" t="s">
        <v>34</v>
      </c>
      <c r="E447" s="12" t="s">
        <v>42</v>
      </c>
      <c r="F447" s="11">
        <v>200</v>
      </c>
      <c r="G447" s="13">
        <v>35000</v>
      </c>
      <c r="H447" s="13"/>
      <c r="I447" s="13">
        <v>35000</v>
      </c>
      <c r="J447" s="13"/>
    </row>
    <row r="448" spans="1:12" ht="51" x14ac:dyDescent="0.25">
      <c r="A448" s="15" t="s">
        <v>46</v>
      </c>
      <c r="B448" s="11">
        <v>709</v>
      </c>
      <c r="C448" s="12" t="s">
        <v>18</v>
      </c>
      <c r="D448" s="12" t="s">
        <v>34</v>
      </c>
      <c r="E448" s="12" t="s">
        <v>47</v>
      </c>
      <c r="F448" s="11"/>
      <c r="G448" s="13">
        <f>G449</f>
        <v>70000</v>
      </c>
      <c r="H448" s="13">
        <f t="shared" ref="H448:J449" si="206">H449</f>
        <v>0</v>
      </c>
      <c r="I448" s="13">
        <f t="shared" si="206"/>
        <v>70000</v>
      </c>
      <c r="J448" s="13">
        <f t="shared" si="206"/>
        <v>0</v>
      </c>
    </row>
    <row r="449" spans="1:10" ht="51" x14ac:dyDescent="0.25">
      <c r="A449" s="15" t="s">
        <v>31</v>
      </c>
      <c r="B449" s="11">
        <v>709</v>
      </c>
      <c r="C449" s="12" t="s">
        <v>18</v>
      </c>
      <c r="D449" s="12" t="s">
        <v>34</v>
      </c>
      <c r="E449" s="12" t="s">
        <v>48</v>
      </c>
      <c r="F449" s="11"/>
      <c r="G449" s="13">
        <f>G450</f>
        <v>70000</v>
      </c>
      <c r="H449" s="13">
        <f t="shared" si="206"/>
        <v>0</v>
      </c>
      <c r="I449" s="13">
        <f t="shared" si="206"/>
        <v>70000</v>
      </c>
      <c r="J449" s="13">
        <f t="shared" si="206"/>
        <v>0</v>
      </c>
    </row>
    <row r="450" spans="1:10" ht="63.75" x14ac:dyDescent="0.25">
      <c r="A450" s="15" t="s">
        <v>27</v>
      </c>
      <c r="B450" s="11">
        <v>709</v>
      </c>
      <c r="C450" s="12" t="s">
        <v>18</v>
      </c>
      <c r="D450" s="12" t="s">
        <v>34</v>
      </c>
      <c r="E450" s="12" t="s">
        <v>48</v>
      </c>
      <c r="F450" s="11">
        <v>100</v>
      </c>
      <c r="G450" s="13">
        <v>70000</v>
      </c>
      <c r="H450" s="13"/>
      <c r="I450" s="13">
        <v>70000</v>
      </c>
      <c r="J450" s="13"/>
    </row>
    <row r="451" spans="1:10" x14ac:dyDescent="0.25">
      <c r="A451" s="14" t="s">
        <v>21</v>
      </c>
      <c r="B451" s="11">
        <v>709</v>
      </c>
      <c r="C451" s="12" t="s">
        <v>18</v>
      </c>
      <c r="D451" s="12" t="s">
        <v>34</v>
      </c>
      <c r="E451" s="12" t="s">
        <v>22</v>
      </c>
      <c r="F451" s="11"/>
      <c r="G451" s="13">
        <f t="shared" ref="G451:J452" si="207">G452</f>
        <v>3407871.09</v>
      </c>
      <c r="H451" s="13">
        <f t="shared" si="207"/>
        <v>0</v>
      </c>
      <c r="I451" s="13">
        <f t="shared" si="207"/>
        <v>3407871.09</v>
      </c>
      <c r="J451" s="13">
        <f t="shared" si="207"/>
        <v>0</v>
      </c>
    </row>
    <row r="452" spans="1:10" ht="25.5" x14ac:dyDescent="0.25">
      <c r="A452" s="14" t="s">
        <v>23</v>
      </c>
      <c r="B452" s="11">
        <v>709</v>
      </c>
      <c r="C452" s="12" t="s">
        <v>18</v>
      </c>
      <c r="D452" s="12" t="s">
        <v>34</v>
      </c>
      <c r="E452" s="12" t="s">
        <v>24</v>
      </c>
      <c r="F452" s="11"/>
      <c r="G452" s="13">
        <f>G453</f>
        <v>3407871.09</v>
      </c>
      <c r="H452" s="13">
        <f t="shared" si="207"/>
        <v>0</v>
      </c>
      <c r="I452" s="13">
        <f t="shared" si="207"/>
        <v>3407871.09</v>
      </c>
      <c r="J452" s="13">
        <f t="shared" si="207"/>
        <v>0</v>
      </c>
    </row>
    <row r="453" spans="1:10" ht="25.5" x14ac:dyDescent="0.25">
      <c r="A453" s="15" t="s">
        <v>49</v>
      </c>
      <c r="B453" s="11">
        <v>709</v>
      </c>
      <c r="C453" s="12" t="s">
        <v>18</v>
      </c>
      <c r="D453" s="12" t="s">
        <v>34</v>
      </c>
      <c r="E453" s="12" t="s">
        <v>50</v>
      </c>
      <c r="F453" s="11"/>
      <c r="G453" s="13">
        <f>G454</f>
        <v>3407871.09</v>
      </c>
      <c r="H453" s="13">
        <f>H454</f>
        <v>0</v>
      </c>
      <c r="I453" s="13">
        <f t="shared" ref="I453:J453" si="208">I454</f>
        <v>3407871.09</v>
      </c>
      <c r="J453" s="13">
        <f t="shared" si="208"/>
        <v>0</v>
      </c>
    </row>
    <row r="454" spans="1:10" ht="63.75" x14ac:dyDescent="0.25">
      <c r="A454" s="15" t="s">
        <v>27</v>
      </c>
      <c r="B454" s="11">
        <v>709</v>
      </c>
      <c r="C454" s="12" t="s">
        <v>18</v>
      </c>
      <c r="D454" s="12" t="s">
        <v>34</v>
      </c>
      <c r="E454" s="12" t="s">
        <v>50</v>
      </c>
      <c r="F454" s="11">
        <v>100</v>
      </c>
      <c r="G454" s="13">
        <f>3276799.13+131071.96</f>
        <v>3407871.09</v>
      </c>
      <c r="H454" s="13"/>
      <c r="I454" s="13">
        <f>3276799.13+131071.96</f>
        <v>3407871.09</v>
      </c>
      <c r="J454" s="17"/>
    </row>
    <row r="455" spans="1:10" x14ac:dyDescent="0.25">
      <c r="A455" s="15" t="s">
        <v>54</v>
      </c>
      <c r="B455" s="11">
        <v>709</v>
      </c>
      <c r="C455" s="12" t="s">
        <v>18</v>
      </c>
      <c r="D455" s="12" t="s">
        <v>55</v>
      </c>
      <c r="E455" s="12"/>
      <c r="F455" s="11"/>
      <c r="G455" s="13">
        <f>G456</f>
        <v>133200</v>
      </c>
      <c r="H455" s="13">
        <f t="shared" ref="H455:I455" si="209">H456</f>
        <v>0</v>
      </c>
      <c r="I455" s="13">
        <f t="shared" si="209"/>
        <v>133200</v>
      </c>
      <c r="J455" s="13">
        <f>J456</f>
        <v>0</v>
      </c>
    </row>
    <row r="456" spans="1:10" ht="38.25" x14ac:dyDescent="0.25">
      <c r="A456" s="15" t="s">
        <v>243</v>
      </c>
      <c r="B456" s="11">
        <v>709</v>
      </c>
      <c r="C456" s="12" t="s">
        <v>18</v>
      </c>
      <c r="D456" s="12" t="s">
        <v>55</v>
      </c>
      <c r="E456" s="12" t="s">
        <v>36</v>
      </c>
      <c r="F456" s="11"/>
      <c r="G456" s="13">
        <f t="shared" ref="G456:J456" si="210">G457+G461</f>
        <v>133200</v>
      </c>
      <c r="H456" s="13">
        <f t="shared" si="210"/>
        <v>0</v>
      </c>
      <c r="I456" s="13">
        <f t="shared" si="210"/>
        <v>133200</v>
      </c>
      <c r="J456" s="13">
        <f t="shared" si="210"/>
        <v>0</v>
      </c>
    </row>
    <row r="457" spans="1:10" ht="38.25" x14ac:dyDescent="0.25">
      <c r="A457" s="15" t="s">
        <v>65</v>
      </c>
      <c r="B457" s="11">
        <v>709</v>
      </c>
      <c r="C457" s="12" t="s">
        <v>18</v>
      </c>
      <c r="D457" s="12" t="s">
        <v>55</v>
      </c>
      <c r="E457" s="12" t="s">
        <v>66</v>
      </c>
      <c r="F457" s="11"/>
      <c r="G457" s="13">
        <f t="shared" ref="G457:J459" si="211">G458</f>
        <v>56000</v>
      </c>
      <c r="H457" s="13">
        <f t="shared" si="211"/>
        <v>0</v>
      </c>
      <c r="I457" s="13">
        <f t="shared" si="211"/>
        <v>56000</v>
      </c>
      <c r="J457" s="13">
        <f t="shared" si="211"/>
        <v>0</v>
      </c>
    </row>
    <row r="458" spans="1:10" ht="63.75" x14ac:dyDescent="0.25">
      <c r="A458" s="15" t="s">
        <v>372</v>
      </c>
      <c r="B458" s="11">
        <v>709</v>
      </c>
      <c r="C458" s="12" t="s">
        <v>18</v>
      </c>
      <c r="D458" s="12" t="s">
        <v>55</v>
      </c>
      <c r="E458" s="12" t="s">
        <v>68</v>
      </c>
      <c r="F458" s="11"/>
      <c r="G458" s="13">
        <f t="shared" si="211"/>
        <v>56000</v>
      </c>
      <c r="H458" s="13">
        <f t="shared" si="211"/>
        <v>0</v>
      </c>
      <c r="I458" s="13">
        <f t="shared" si="211"/>
        <v>56000</v>
      </c>
      <c r="J458" s="13">
        <f t="shared" si="211"/>
        <v>0</v>
      </c>
    </row>
    <row r="459" spans="1:10" ht="38.25" x14ac:dyDescent="0.25">
      <c r="A459" s="15" t="s">
        <v>69</v>
      </c>
      <c r="B459" s="11">
        <v>709</v>
      </c>
      <c r="C459" s="12" t="s">
        <v>18</v>
      </c>
      <c r="D459" s="12" t="s">
        <v>55</v>
      </c>
      <c r="E459" s="12" t="s">
        <v>70</v>
      </c>
      <c r="F459" s="11"/>
      <c r="G459" s="13">
        <f t="shared" si="211"/>
        <v>56000</v>
      </c>
      <c r="H459" s="13">
        <f t="shared" si="211"/>
        <v>0</v>
      </c>
      <c r="I459" s="13">
        <f t="shared" si="211"/>
        <v>56000</v>
      </c>
      <c r="J459" s="13">
        <f t="shared" si="211"/>
        <v>0</v>
      </c>
    </row>
    <row r="460" spans="1:10" ht="25.5" x14ac:dyDescent="0.25">
      <c r="A460" s="15" t="s">
        <v>30</v>
      </c>
      <c r="B460" s="11">
        <v>709</v>
      </c>
      <c r="C460" s="12" t="s">
        <v>18</v>
      </c>
      <c r="D460" s="12" t="s">
        <v>55</v>
      </c>
      <c r="E460" s="12" t="s">
        <v>70</v>
      </c>
      <c r="F460" s="11">
        <v>200</v>
      </c>
      <c r="G460" s="13">
        <v>56000</v>
      </c>
      <c r="H460" s="13"/>
      <c r="I460" s="13">
        <v>56000</v>
      </c>
      <c r="J460" s="17"/>
    </row>
    <row r="461" spans="1:10" ht="38.25" x14ac:dyDescent="0.25">
      <c r="A461" s="15" t="s">
        <v>244</v>
      </c>
      <c r="B461" s="11">
        <v>709</v>
      </c>
      <c r="C461" s="12" t="s">
        <v>18</v>
      </c>
      <c r="D461" s="12" t="s">
        <v>55</v>
      </c>
      <c r="E461" s="12" t="s">
        <v>38</v>
      </c>
      <c r="F461" s="11"/>
      <c r="G461" s="13">
        <f>G462</f>
        <v>77200</v>
      </c>
      <c r="H461" s="13">
        <f t="shared" ref="H461:J461" si="212">H462</f>
        <v>0</v>
      </c>
      <c r="I461" s="13">
        <f t="shared" si="212"/>
        <v>77200</v>
      </c>
      <c r="J461" s="13">
        <f t="shared" si="212"/>
        <v>0</v>
      </c>
    </row>
    <row r="462" spans="1:10" ht="51" x14ac:dyDescent="0.25">
      <c r="A462" s="15" t="s">
        <v>46</v>
      </c>
      <c r="B462" s="11">
        <v>709</v>
      </c>
      <c r="C462" s="12" t="s">
        <v>18</v>
      </c>
      <c r="D462" s="12" t="s">
        <v>55</v>
      </c>
      <c r="E462" s="12" t="s">
        <v>47</v>
      </c>
      <c r="F462" s="11"/>
      <c r="G462" s="13">
        <f>G463</f>
        <v>77200</v>
      </c>
      <c r="H462" s="13">
        <f t="shared" ref="H462:J462" si="213">H463</f>
        <v>0</v>
      </c>
      <c r="I462" s="13">
        <f t="shared" si="213"/>
        <v>77200</v>
      </c>
      <c r="J462" s="13">
        <f t="shared" si="213"/>
        <v>0</v>
      </c>
    </row>
    <row r="463" spans="1:10" ht="25.5" x14ac:dyDescent="0.25">
      <c r="A463" s="15" t="s">
        <v>80</v>
      </c>
      <c r="B463" s="11">
        <v>709</v>
      </c>
      <c r="C463" s="12" t="s">
        <v>18</v>
      </c>
      <c r="D463" s="12" t="s">
        <v>55</v>
      </c>
      <c r="E463" s="12" t="s">
        <v>81</v>
      </c>
      <c r="F463" s="11"/>
      <c r="G463" s="13">
        <f>SUM(G464:G464)</f>
        <v>77200</v>
      </c>
      <c r="H463" s="13">
        <f>SUM(H464:H464)</f>
        <v>0</v>
      </c>
      <c r="I463" s="13">
        <f>SUM(I464:I464)</f>
        <v>77200</v>
      </c>
      <c r="J463" s="13">
        <f>SUM(J464:J464)</f>
        <v>0</v>
      </c>
    </row>
    <row r="464" spans="1:10" ht="25.5" x14ac:dyDescent="0.25">
      <c r="A464" s="15" t="s">
        <v>30</v>
      </c>
      <c r="B464" s="11">
        <v>709</v>
      </c>
      <c r="C464" s="12" t="s">
        <v>18</v>
      </c>
      <c r="D464" s="12" t="s">
        <v>55</v>
      </c>
      <c r="E464" s="12" t="s">
        <v>81</v>
      </c>
      <c r="F464" s="11">
        <v>200</v>
      </c>
      <c r="G464" s="13">
        <v>77200</v>
      </c>
      <c r="H464" s="13"/>
      <c r="I464" s="13">
        <v>77200</v>
      </c>
      <c r="J464" s="17"/>
    </row>
    <row r="465" spans="1:10" x14ac:dyDescent="0.25">
      <c r="A465" s="15" t="s">
        <v>164</v>
      </c>
      <c r="B465" s="11">
        <v>709</v>
      </c>
      <c r="C465" s="12" t="s">
        <v>165</v>
      </c>
      <c r="D465" s="12"/>
      <c r="E465" s="12"/>
      <c r="F465" s="11"/>
      <c r="G465" s="13">
        <f>G466+G478</f>
        <v>98307919.849999994</v>
      </c>
      <c r="H465" s="13">
        <f>H466+H478</f>
        <v>2032453</v>
      </c>
      <c r="I465" s="13">
        <f>I466+I478</f>
        <v>100899568.84999999</v>
      </c>
      <c r="J465" s="13">
        <f>J466+J478</f>
        <v>2124102</v>
      </c>
    </row>
    <row r="466" spans="1:10" x14ac:dyDescent="0.25">
      <c r="A466" s="15" t="s">
        <v>302</v>
      </c>
      <c r="B466" s="11">
        <v>709</v>
      </c>
      <c r="C466" s="12" t="s">
        <v>165</v>
      </c>
      <c r="D466" s="12" t="s">
        <v>104</v>
      </c>
      <c r="E466" s="12"/>
      <c r="F466" s="11"/>
      <c r="G466" s="13">
        <f>G467</f>
        <v>98163919.849999994</v>
      </c>
      <c r="H466" s="13">
        <f>H467</f>
        <v>2032453</v>
      </c>
      <c r="I466" s="13">
        <f t="shared" ref="I466:J466" si="214">I467</f>
        <v>100755568.84999999</v>
      </c>
      <c r="J466" s="13">
        <f t="shared" si="214"/>
        <v>2124102</v>
      </c>
    </row>
    <row r="467" spans="1:10" ht="25.5" x14ac:dyDescent="0.25">
      <c r="A467" s="15" t="s">
        <v>373</v>
      </c>
      <c r="B467" s="11">
        <v>709</v>
      </c>
      <c r="C467" s="12" t="s">
        <v>165</v>
      </c>
      <c r="D467" s="12" t="s">
        <v>104</v>
      </c>
      <c r="E467" s="12" t="s">
        <v>194</v>
      </c>
      <c r="F467" s="11"/>
      <c r="G467" s="13">
        <f t="shared" ref="G467:J468" si="215">G468</f>
        <v>98163919.849999994</v>
      </c>
      <c r="H467" s="13">
        <f t="shared" si="215"/>
        <v>2032453</v>
      </c>
      <c r="I467" s="13">
        <f t="shared" si="215"/>
        <v>100755568.84999999</v>
      </c>
      <c r="J467" s="13">
        <f t="shared" si="215"/>
        <v>2124102</v>
      </c>
    </row>
    <row r="468" spans="1:10" ht="38.25" x14ac:dyDescent="0.25">
      <c r="A468" s="15" t="s">
        <v>374</v>
      </c>
      <c r="B468" s="11">
        <v>709</v>
      </c>
      <c r="C468" s="12" t="s">
        <v>165</v>
      </c>
      <c r="D468" s="12" t="s">
        <v>104</v>
      </c>
      <c r="E468" s="12" t="s">
        <v>375</v>
      </c>
      <c r="F468" s="11"/>
      <c r="G468" s="13">
        <f>G469</f>
        <v>98163919.849999994</v>
      </c>
      <c r="H468" s="13">
        <f t="shared" si="215"/>
        <v>2032453</v>
      </c>
      <c r="I468" s="13">
        <f t="shared" si="215"/>
        <v>100755568.84999999</v>
      </c>
      <c r="J468" s="13">
        <f t="shared" si="215"/>
        <v>2124102</v>
      </c>
    </row>
    <row r="469" spans="1:10" ht="38.25" x14ac:dyDescent="0.25">
      <c r="A469" s="15" t="s">
        <v>376</v>
      </c>
      <c r="B469" s="11">
        <v>709</v>
      </c>
      <c r="C469" s="12" t="s">
        <v>165</v>
      </c>
      <c r="D469" s="12" t="s">
        <v>104</v>
      </c>
      <c r="E469" s="12" t="s">
        <v>377</v>
      </c>
      <c r="F469" s="11"/>
      <c r="G469" s="13">
        <f>G470+G472+G474+G476</f>
        <v>98163919.849999994</v>
      </c>
      <c r="H469" s="13">
        <f>H470+H472+H474+H476</f>
        <v>2032453</v>
      </c>
      <c r="I469" s="13">
        <f t="shared" ref="I469:J469" si="216">I470+I472+I474+I476</f>
        <v>100755568.84999999</v>
      </c>
      <c r="J469" s="13">
        <f t="shared" si="216"/>
        <v>2124102</v>
      </c>
    </row>
    <row r="470" spans="1:10" ht="51" x14ac:dyDescent="0.25">
      <c r="A470" s="15" t="s">
        <v>31</v>
      </c>
      <c r="B470" s="11">
        <v>709</v>
      </c>
      <c r="C470" s="12" t="s">
        <v>165</v>
      </c>
      <c r="D470" s="12" t="s">
        <v>104</v>
      </c>
      <c r="E470" s="12" t="s">
        <v>378</v>
      </c>
      <c r="F470" s="12"/>
      <c r="G470" s="13">
        <f>G471</f>
        <v>320000</v>
      </c>
      <c r="H470" s="13">
        <f>H471</f>
        <v>0</v>
      </c>
      <c r="I470" s="13">
        <f t="shared" ref="I470:J470" si="217">I471</f>
        <v>320000</v>
      </c>
      <c r="J470" s="13">
        <f t="shared" si="217"/>
        <v>0</v>
      </c>
    </row>
    <row r="471" spans="1:10" ht="38.25" x14ac:dyDescent="0.25">
      <c r="A471" s="15" t="s">
        <v>89</v>
      </c>
      <c r="B471" s="11">
        <v>709</v>
      </c>
      <c r="C471" s="12" t="s">
        <v>165</v>
      </c>
      <c r="D471" s="12" t="s">
        <v>104</v>
      </c>
      <c r="E471" s="12" t="s">
        <v>378</v>
      </c>
      <c r="F471" s="12" t="s">
        <v>140</v>
      </c>
      <c r="G471" s="13">
        <v>320000</v>
      </c>
      <c r="H471" s="13"/>
      <c r="I471" s="13">
        <v>320000</v>
      </c>
      <c r="J471" s="13"/>
    </row>
    <row r="472" spans="1:10" ht="51" x14ac:dyDescent="0.25">
      <c r="A472" s="15" t="s">
        <v>268</v>
      </c>
      <c r="B472" s="11">
        <v>709</v>
      </c>
      <c r="C472" s="12" t="s">
        <v>165</v>
      </c>
      <c r="D472" s="12" t="s">
        <v>104</v>
      </c>
      <c r="E472" s="12" t="s">
        <v>379</v>
      </c>
      <c r="F472" s="11"/>
      <c r="G472" s="13">
        <f>G473</f>
        <v>2032453</v>
      </c>
      <c r="H472" s="13">
        <f>H473</f>
        <v>2032453</v>
      </c>
      <c r="I472" s="13">
        <f t="shared" ref="I472:J472" si="218">I473</f>
        <v>2124102</v>
      </c>
      <c r="J472" s="13">
        <f t="shared" si="218"/>
        <v>2124102</v>
      </c>
    </row>
    <row r="473" spans="1:10" ht="38.25" x14ac:dyDescent="0.25">
      <c r="A473" s="15" t="s">
        <v>89</v>
      </c>
      <c r="B473" s="11">
        <v>709</v>
      </c>
      <c r="C473" s="12" t="s">
        <v>165</v>
      </c>
      <c r="D473" s="12" t="s">
        <v>104</v>
      </c>
      <c r="E473" s="12" t="s">
        <v>379</v>
      </c>
      <c r="F473" s="11">
        <v>600</v>
      </c>
      <c r="G473" s="13">
        <v>2032453</v>
      </c>
      <c r="H473" s="13">
        <v>2032453</v>
      </c>
      <c r="I473" s="13">
        <v>2124102</v>
      </c>
      <c r="J473" s="13">
        <v>2124102</v>
      </c>
    </row>
    <row r="474" spans="1:10" ht="63.75" x14ac:dyDescent="0.25">
      <c r="A474" s="15" t="s">
        <v>286</v>
      </c>
      <c r="B474" s="11">
        <v>709</v>
      </c>
      <c r="C474" s="12" t="s">
        <v>165</v>
      </c>
      <c r="D474" s="12" t="s">
        <v>104</v>
      </c>
      <c r="E474" s="12" t="s">
        <v>380</v>
      </c>
      <c r="F474" s="11"/>
      <c r="G474" s="13">
        <f>G475</f>
        <v>95653566.849999994</v>
      </c>
      <c r="H474" s="13">
        <f>H475</f>
        <v>0</v>
      </c>
      <c r="I474" s="13">
        <f t="shared" ref="I474:J474" si="219">I475</f>
        <v>98153566.849999994</v>
      </c>
      <c r="J474" s="13">
        <f t="shared" si="219"/>
        <v>0</v>
      </c>
    </row>
    <row r="475" spans="1:10" ht="38.25" x14ac:dyDescent="0.25">
      <c r="A475" s="15" t="s">
        <v>89</v>
      </c>
      <c r="B475" s="11">
        <v>709</v>
      </c>
      <c r="C475" s="12" t="s">
        <v>165</v>
      </c>
      <c r="D475" s="12" t="s">
        <v>104</v>
      </c>
      <c r="E475" s="12" t="s">
        <v>380</v>
      </c>
      <c r="F475" s="11">
        <v>600</v>
      </c>
      <c r="G475" s="13">
        <v>95653566.849999994</v>
      </c>
      <c r="H475" s="13"/>
      <c r="I475" s="13">
        <v>98153566.849999994</v>
      </c>
      <c r="J475" s="17"/>
    </row>
    <row r="476" spans="1:10" ht="76.5" x14ac:dyDescent="0.25">
      <c r="A476" s="15" t="s">
        <v>274</v>
      </c>
      <c r="B476" s="11">
        <v>709</v>
      </c>
      <c r="C476" s="12" t="s">
        <v>165</v>
      </c>
      <c r="D476" s="12" t="s">
        <v>104</v>
      </c>
      <c r="E476" s="12" t="s">
        <v>381</v>
      </c>
      <c r="F476" s="11"/>
      <c r="G476" s="13">
        <f>G477</f>
        <v>157900</v>
      </c>
      <c r="H476" s="13">
        <f>H477</f>
        <v>0</v>
      </c>
      <c r="I476" s="13">
        <f t="shared" ref="I476:J476" si="220">I477</f>
        <v>157900</v>
      </c>
      <c r="J476" s="13">
        <f t="shared" si="220"/>
        <v>0</v>
      </c>
    </row>
    <row r="477" spans="1:10" ht="38.25" x14ac:dyDescent="0.25">
      <c r="A477" s="15" t="s">
        <v>89</v>
      </c>
      <c r="B477" s="11">
        <v>709</v>
      </c>
      <c r="C477" s="12" t="s">
        <v>165</v>
      </c>
      <c r="D477" s="12" t="s">
        <v>104</v>
      </c>
      <c r="E477" s="12" t="s">
        <v>381</v>
      </c>
      <c r="F477" s="11">
        <v>600</v>
      </c>
      <c r="G477" s="13">
        <v>157900</v>
      </c>
      <c r="H477" s="13"/>
      <c r="I477" s="13">
        <v>157900</v>
      </c>
      <c r="J477" s="13"/>
    </row>
    <row r="478" spans="1:10" x14ac:dyDescent="0.25">
      <c r="A478" s="15" t="s">
        <v>319</v>
      </c>
      <c r="B478" s="12" t="s">
        <v>383</v>
      </c>
      <c r="C478" s="12" t="s">
        <v>165</v>
      </c>
      <c r="D478" s="12" t="s">
        <v>108</v>
      </c>
      <c r="E478" s="12"/>
      <c r="F478" s="12"/>
      <c r="G478" s="13">
        <f>G479</f>
        <v>144000</v>
      </c>
      <c r="H478" s="13">
        <f>H479</f>
        <v>0</v>
      </c>
      <c r="I478" s="13">
        <f t="shared" ref="I478:J478" si="221">I479</f>
        <v>144000</v>
      </c>
      <c r="J478" s="13">
        <f t="shared" si="221"/>
        <v>0</v>
      </c>
    </row>
    <row r="479" spans="1:10" ht="25.5" x14ac:dyDescent="0.25">
      <c r="A479" s="15" t="s">
        <v>384</v>
      </c>
      <c r="B479" s="11">
        <v>709</v>
      </c>
      <c r="C479" s="12" t="s">
        <v>165</v>
      </c>
      <c r="D479" s="12" t="s">
        <v>108</v>
      </c>
      <c r="E479" s="12" t="s">
        <v>194</v>
      </c>
      <c r="F479" s="11"/>
      <c r="G479" s="13">
        <f t="shared" ref="G479:J482" si="222">G480</f>
        <v>144000</v>
      </c>
      <c r="H479" s="13">
        <f t="shared" si="222"/>
        <v>0</v>
      </c>
      <c r="I479" s="13">
        <f t="shared" si="222"/>
        <v>144000</v>
      </c>
      <c r="J479" s="13">
        <f t="shared" si="222"/>
        <v>0</v>
      </c>
    </row>
    <row r="480" spans="1:10" ht="38.25" x14ac:dyDescent="0.25">
      <c r="A480" s="15" t="s">
        <v>385</v>
      </c>
      <c r="B480" s="11">
        <v>709</v>
      </c>
      <c r="C480" s="12" t="s">
        <v>165</v>
      </c>
      <c r="D480" s="12" t="s">
        <v>108</v>
      </c>
      <c r="E480" s="12" t="s">
        <v>375</v>
      </c>
      <c r="F480" s="11"/>
      <c r="G480" s="13">
        <f>G481</f>
        <v>144000</v>
      </c>
      <c r="H480" s="13">
        <f>H481</f>
        <v>0</v>
      </c>
      <c r="I480" s="13">
        <f t="shared" si="222"/>
        <v>144000</v>
      </c>
      <c r="J480" s="13">
        <f t="shared" si="222"/>
        <v>0</v>
      </c>
    </row>
    <row r="481" spans="1:11" ht="38.25" x14ac:dyDescent="0.25">
      <c r="A481" s="15" t="s">
        <v>376</v>
      </c>
      <c r="B481" s="11">
        <v>709</v>
      </c>
      <c r="C481" s="12" t="s">
        <v>165</v>
      </c>
      <c r="D481" s="12" t="s">
        <v>108</v>
      </c>
      <c r="E481" s="12" t="s">
        <v>377</v>
      </c>
      <c r="F481" s="11"/>
      <c r="G481" s="13">
        <f>G482</f>
        <v>144000</v>
      </c>
      <c r="H481" s="13">
        <f>H482</f>
        <v>0</v>
      </c>
      <c r="I481" s="13">
        <f t="shared" si="222"/>
        <v>144000</v>
      </c>
      <c r="J481" s="13">
        <f t="shared" si="222"/>
        <v>0</v>
      </c>
    </row>
    <row r="482" spans="1:11" ht="38.25" x14ac:dyDescent="0.25">
      <c r="A482" s="15" t="s">
        <v>321</v>
      </c>
      <c r="B482" s="11">
        <v>709</v>
      </c>
      <c r="C482" s="12" t="s">
        <v>165</v>
      </c>
      <c r="D482" s="12" t="s">
        <v>108</v>
      </c>
      <c r="E482" s="12" t="s">
        <v>386</v>
      </c>
      <c r="F482" s="11"/>
      <c r="G482" s="13">
        <f t="shared" si="222"/>
        <v>144000</v>
      </c>
      <c r="H482" s="13">
        <f t="shared" si="222"/>
        <v>0</v>
      </c>
      <c r="I482" s="13">
        <f t="shared" si="222"/>
        <v>144000</v>
      </c>
      <c r="J482" s="13">
        <f t="shared" si="222"/>
        <v>0</v>
      </c>
    </row>
    <row r="483" spans="1:11" ht="38.25" x14ac:dyDescent="0.25">
      <c r="A483" s="15" t="s">
        <v>89</v>
      </c>
      <c r="B483" s="11">
        <v>709</v>
      </c>
      <c r="C483" s="12" t="s">
        <v>165</v>
      </c>
      <c r="D483" s="12" t="s">
        <v>108</v>
      </c>
      <c r="E483" s="12" t="s">
        <v>386</v>
      </c>
      <c r="F483" s="11">
        <v>600</v>
      </c>
      <c r="G483" s="13">
        <v>144000</v>
      </c>
      <c r="H483" s="13"/>
      <c r="I483" s="13">
        <v>144000</v>
      </c>
      <c r="J483" s="17"/>
    </row>
    <row r="484" spans="1:11" x14ac:dyDescent="0.25">
      <c r="A484" s="15" t="s">
        <v>190</v>
      </c>
      <c r="B484" s="11">
        <v>709</v>
      </c>
      <c r="C484" s="12" t="s">
        <v>191</v>
      </c>
      <c r="D484" s="12"/>
      <c r="E484" s="12"/>
      <c r="F484" s="12"/>
      <c r="G484" s="13">
        <f>G485+G522</f>
        <v>211547664.47</v>
      </c>
      <c r="H484" s="13">
        <f>H485+H522</f>
        <v>994464.47</v>
      </c>
      <c r="I484" s="13">
        <f>I485+I522</f>
        <v>219091414.47</v>
      </c>
      <c r="J484" s="13">
        <f>J485+J522</f>
        <v>1038214.47</v>
      </c>
    </row>
    <row r="485" spans="1:11" x14ac:dyDescent="0.25">
      <c r="A485" s="15" t="s">
        <v>387</v>
      </c>
      <c r="B485" s="11">
        <v>709</v>
      </c>
      <c r="C485" s="12" t="s">
        <v>191</v>
      </c>
      <c r="D485" s="12" t="s">
        <v>18</v>
      </c>
      <c r="E485" s="12"/>
      <c r="F485" s="12"/>
      <c r="G485" s="13">
        <f>G486</f>
        <v>154855264.47</v>
      </c>
      <c r="H485" s="13">
        <f>H486</f>
        <v>994464.47</v>
      </c>
      <c r="I485" s="13">
        <f t="shared" ref="I485:J485" si="223">I486</f>
        <v>162254914.47</v>
      </c>
      <c r="J485" s="13">
        <f t="shared" si="223"/>
        <v>1038214.47</v>
      </c>
    </row>
    <row r="486" spans="1:11" ht="25.5" x14ac:dyDescent="0.25">
      <c r="A486" s="15" t="s">
        <v>193</v>
      </c>
      <c r="B486" s="11">
        <v>709</v>
      </c>
      <c r="C486" s="12" t="s">
        <v>191</v>
      </c>
      <c r="D486" s="12" t="s">
        <v>18</v>
      </c>
      <c r="E486" s="12" t="s">
        <v>194</v>
      </c>
      <c r="F486" s="12"/>
      <c r="G486" s="13">
        <f>G487+G501+G516</f>
        <v>154855264.47</v>
      </c>
      <c r="H486" s="13">
        <f>H487+H501+H516</f>
        <v>994464.47</v>
      </c>
      <c r="I486" s="13">
        <f>I487+I501+I516</f>
        <v>162254914.47</v>
      </c>
      <c r="J486" s="13">
        <f>J487+J501+J516</f>
        <v>1038214.47</v>
      </c>
    </row>
    <row r="487" spans="1:11" ht="38.25" x14ac:dyDescent="0.25">
      <c r="A487" s="15" t="s">
        <v>388</v>
      </c>
      <c r="B487" s="11">
        <v>709</v>
      </c>
      <c r="C487" s="12" t="s">
        <v>191</v>
      </c>
      <c r="D487" s="12" t="s">
        <v>18</v>
      </c>
      <c r="E487" s="12" t="s">
        <v>389</v>
      </c>
      <c r="F487" s="12"/>
      <c r="G487" s="13">
        <f>G488</f>
        <v>59704134.469999999</v>
      </c>
      <c r="H487" s="13">
        <f t="shared" ref="H487:J487" si="224">H488</f>
        <v>373734.47</v>
      </c>
      <c r="I487" s="13">
        <f t="shared" si="224"/>
        <v>64719893.469999999</v>
      </c>
      <c r="J487" s="13">
        <f t="shared" si="224"/>
        <v>389493.47</v>
      </c>
    </row>
    <row r="488" spans="1:11" ht="25.5" x14ac:dyDescent="0.25">
      <c r="A488" s="15" t="s">
        <v>390</v>
      </c>
      <c r="B488" s="11">
        <v>709</v>
      </c>
      <c r="C488" s="12" t="s">
        <v>191</v>
      </c>
      <c r="D488" s="12" t="s">
        <v>18</v>
      </c>
      <c r="E488" s="12" t="s">
        <v>391</v>
      </c>
      <c r="F488" s="12"/>
      <c r="G488" s="13">
        <f>G489+G491+G493+G499+G495+G497</f>
        <v>59704134.469999999</v>
      </c>
      <c r="H488" s="13">
        <f t="shared" ref="H488:J488" si="225">H489+H491+H493+H499+H495+H497</f>
        <v>373734.47</v>
      </c>
      <c r="I488" s="13">
        <f t="shared" si="225"/>
        <v>64719893.469999999</v>
      </c>
      <c r="J488" s="13">
        <f t="shared" si="225"/>
        <v>389493.47</v>
      </c>
      <c r="K488" s="24"/>
    </row>
    <row r="489" spans="1:11" ht="51" x14ac:dyDescent="0.25">
      <c r="A489" s="15" t="s">
        <v>31</v>
      </c>
      <c r="B489" s="11">
        <v>709</v>
      </c>
      <c r="C489" s="12" t="s">
        <v>191</v>
      </c>
      <c r="D489" s="12" t="s">
        <v>18</v>
      </c>
      <c r="E489" s="12" t="s">
        <v>392</v>
      </c>
      <c r="F489" s="12"/>
      <c r="G489" s="13">
        <f>G490</f>
        <v>300000</v>
      </c>
      <c r="H489" s="13">
        <f>H490</f>
        <v>0</v>
      </c>
      <c r="I489" s="13">
        <f t="shared" ref="I489:J489" si="226">I490</f>
        <v>300000</v>
      </c>
      <c r="J489" s="13">
        <f t="shared" si="226"/>
        <v>0</v>
      </c>
    </row>
    <row r="490" spans="1:11" ht="38.25" x14ac:dyDescent="0.25">
      <c r="A490" s="15" t="s">
        <v>89</v>
      </c>
      <c r="B490" s="11">
        <v>709</v>
      </c>
      <c r="C490" s="12" t="s">
        <v>191</v>
      </c>
      <c r="D490" s="12" t="s">
        <v>18</v>
      </c>
      <c r="E490" s="12" t="s">
        <v>392</v>
      </c>
      <c r="F490" s="12" t="s">
        <v>140</v>
      </c>
      <c r="G490" s="13">
        <v>300000</v>
      </c>
      <c r="H490" s="13"/>
      <c r="I490" s="13">
        <v>300000</v>
      </c>
      <c r="J490" s="13"/>
    </row>
    <row r="491" spans="1:11" ht="51" x14ac:dyDescent="0.25">
      <c r="A491" s="15" t="s">
        <v>268</v>
      </c>
      <c r="B491" s="11">
        <v>709</v>
      </c>
      <c r="C491" s="12" t="s">
        <v>191</v>
      </c>
      <c r="D491" s="12" t="s">
        <v>18</v>
      </c>
      <c r="E491" s="12" t="s">
        <v>393</v>
      </c>
      <c r="F491" s="12"/>
      <c r="G491" s="13">
        <f>G492</f>
        <v>349486</v>
      </c>
      <c r="H491" s="13">
        <f>H492</f>
        <v>349486</v>
      </c>
      <c r="I491" s="13">
        <f t="shared" ref="I491:J491" si="227">I492</f>
        <v>365245</v>
      </c>
      <c r="J491" s="13">
        <f t="shared" si="227"/>
        <v>365245</v>
      </c>
    </row>
    <row r="492" spans="1:11" ht="38.25" x14ac:dyDescent="0.25">
      <c r="A492" s="15" t="s">
        <v>89</v>
      </c>
      <c r="B492" s="11">
        <v>709</v>
      </c>
      <c r="C492" s="12" t="s">
        <v>191</v>
      </c>
      <c r="D492" s="12" t="s">
        <v>18</v>
      </c>
      <c r="E492" s="12" t="s">
        <v>393</v>
      </c>
      <c r="F492" s="12" t="s">
        <v>140</v>
      </c>
      <c r="G492" s="13">
        <v>349486</v>
      </c>
      <c r="H492" s="13">
        <v>349486</v>
      </c>
      <c r="I492" s="13">
        <v>365245</v>
      </c>
      <c r="J492" s="17">
        <v>365245</v>
      </c>
    </row>
    <row r="493" spans="1:11" ht="51" x14ac:dyDescent="0.25">
      <c r="A493" s="15" t="s">
        <v>394</v>
      </c>
      <c r="B493" s="11">
        <v>709</v>
      </c>
      <c r="C493" s="12" t="s">
        <v>191</v>
      </c>
      <c r="D493" s="12" t="s">
        <v>18</v>
      </c>
      <c r="E493" s="12" t="s">
        <v>395</v>
      </c>
      <c r="F493" s="12"/>
      <c r="G493" s="13">
        <f>G494</f>
        <v>58451100</v>
      </c>
      <c r="H493" s="13">
        <f>H494</f>
        <v>0</v>
      </c>
      <c r="I493" s="13">
        <f t="shared" ref="I493:J493" si="228">I494</f>
        <v>63451100</v>
      </c>
      <c r="J493" s="13">
        <f t="shared" si="228"/>
        <v>0</v>
      </c>
    </row>
    <row r="494" spans="1:11" ht="38.25" x14ac:dyDescent="0.25">
      <c r="A494" s="15" t="s">
        <v>89</v>
      </c>
      <c r="B494" s="11">
        <v>709</v>
      </c>
      <c r="C494" s="12" t="s">
        <v>191</v>
      </c>
      <c r="D494" s="12" t="s">
        <v>18</v>
      </c>
      <c r="E494" s="12" t="s">
        <v>395</v>
      </c>
      <c r="F494" s="12" t="s">
        <v>140</v>
      </c>
      <c r="G494" s="13">
        <f>68754800-5505900-4797800</f>
        <v>58451100</v>
      </c>
      <c r="H494" s="13"/>
      <c r="I494" s="13">
        <f>73754800-5505900-4797800</f>
        <v>63451100</v>
      </c>
      <c r="J494" s="17"/>
    </row>
    <row r="495" spans="1:11" ht="25.5" x14ac:dyDescent="0.25">
      <c r="A495" s="15" t="s">
        <v>396</v>
      </c>
      <c r="B495" s="11">
        <v>709</v>
      </c>
      <c r="C495" s="12" t="s">
        <v>191</v>
      </c>
      <c r="D495" s="12" t="s">
        <v>18</v>
      </c>
      <c r="E495" s="12" t="s">
        <v>397</v>
      </c>
      <c r="F495" s="12"/>
      <c r="G495" s="13">
        <f>G496</f>
        <v>550000</v>
      </c>
      <c r="H495" s="13">
        <f t="shared" ref="H495:J495" si="229">H496</f>
        <v>0</v>
      </c>
      <c r="I495" s="13">
        <f t="shared" si="229"/>
        <v>550000</v>
      </c>
      <c r="J495" s="13">
        <f t="shared" si="229"/>
        <v>0</v>
      </c>
    </row>
    <row r="496" spans="1:11" ht="38.25" x14ac:dyDescent="0.25">
      <c r="A496" s="15" t="s">
        <v>89</v>
      </c>
      <c r="B496" s="11">
        <v>709</v>
      </c>
      <c r="C496" s="12" t="s">
        <v>191</v>
      </c>
      <c r="D496" s="12" t="s">
        <v>18</v>
      </c>
      <c r="E496" s="12" t="s">
        <v>397</v>
      </c>
      <c r="F496" s="12" t="s">
        <v>140</v>
      </c>
      <c r="G496" s="13">
        <v>550000</v>
      </c>
      <c r="H496" s="13"/>
      <c r="I496" s="13">
        <v>550000</v>
      </c>
      <c r="J496" s="13"/>
    </row>
    <row r="497" spans="1:10" ht="25.5" x14ac:dyDescent="0.25">
      <c r="A497" s="15" t="s">
        <v>398</v>
      </c>
      <c r="B497" s="11">
        <v>709</v>
      </c>
      <c r="C497" s="12" t="s">
        <v>191</v>
      </c>
      <c r="D497" s="12" t="s">
        <v>18</v>
      </c>
      <c r="E497" s="12" t="s">
        <v>399</v>
      </c>
      <c r="F497" s="12"/>
      <c r="G497" s="13">
        <f>G498</f>
        <v>24248.47</v>
      </c>
      <c r="H497" s="13">
        <f t="shared" ref="H497:J497" si="230">H498</f>
        <v>24248.47</v>
      </c>
      <c r="I497" s="13">
        <f t="shared" si="230"/>
        <v>24248.47</v>
      </c>
      <c r="J497" s="13">
        <f t="shared" si="230"/>
        <v>24248.47</v>
      </c>
    </row>
    <row r="498" spans="1:10" ht="38.25" x14ac:dyDescent="0.25">
      <c r="A498" s="15" t="s">
        <v>89</v>
      </c>
      <c r="B498" s="11">
        <v>709</v>
      </c>
      <c r="C498" s="12" t="s">
        <v>191</v>
      </c>
      <c r="D498" s="12" t="s">
        <v>18</v>
      </c>
      <c r="E498" s="12" t="s">
        <v>399</v>
      </c>
      <c r="F498" s="12" t="s">
        <v>140</v>
      </c>
      <c r="G498" s="13">
        <v>24248.47</v>
      </c>
      <c r="H498" s="13">
        <v>24248.47</v>
      </c>
      <c r="I498" s="13">
        <v>24248.47</v>
      </c>
      <c r="J498" s="13">
        <v>24248.47</v>
      </c>
    </row>
    <row r="499" spans="1:10" ht="76.5" x14ac:dyDescent="0.25">
      <c r="A499" s="15" t="s">
        <v>274</v>
      </c>
      <c r="B499" s="11">
        <v>709</v>
      </c>
      <c r="C499" s="12" t="s">
        <v>191</v>
      </c>
      <c r="D499" s="12" t="s">
        <v>18</v>
      </c>
      <c r="E499" s="12" t="s">
        <v>400</v>
      </c>
      <c r="F499" s="12"/>
      <c r="G499" s="13">
        <f>G500</f>
        <v>29300</v>
      </c>
      <c r="H499" s="13">
        <f>H500</f>
        <v>0</v>
      </c>
      <c r="I499" s="13">
        <f t="shared" ref="I499:J499" si="231">I500</f>
        <v>29300</v>
      </c>
      <c r="J499" s="13">
        <f t="shared" si="231"/>
        <v>0</v>
      </c>
    </row>
    <row r="500" spans="1:10" ht="38.25" x14ac:dyDescent="0.25">
      <c r="A500" s="15" t="s">
        <v>89</v>
      </c>
      <c r="B500" s="11">
        <v>709</v>
      </c>
      <c r="C500" s="12" t="s">
        <v>191</v>
      </c>
      <c r="D500" s="12" t="s">
        <v>18</v>
      </c>
      <c r="E500" s="12" t="s">
        <v>400</v>
      </c>
      <c r="F500" s="12" t="s">
        <v>140</v>
      </c>
      <c r="G500" s="13">
        <v>29300</v>
      </c>
      <c r="H500" s="13"/>
      <c r="I500" s="13">
        <v>29300</v>
      </c>
      <c r="J500" s="13"/>
    </row>
    <row r="501" spans="1:10" ht="25.5" x14ac:dyDescent="0.25">
      <c r="A501" s="15" t="s">
        <v>401</v>
      </c>
      <c r="B501" s="11">
        <v>709</v>
      </c>
      <c r="C501" s="12" t="s">
        <v>191</v>
      </c>
      <c r="D501" s="12" t="s">
        <v>18</v>
      </c>
      <c r="E501" s="12" t="s">
        <v>402</v>
      </c>
      <c r="F501" s="12"/>
      <c r="G501" s="13">
        <f>G502+G513</f>
        <v>80750130</v>
      </c>
      <c r="H501" s="13">
        <f t="shared" ref="H501:J501" si="232">H502+H513</f>
        <v>620730</v>
      </c>
      <c r="I501" s="13">
        <f t="shared" si="232"/>
        <v>83134021</v>
      </c>
      <c r="J501" s="13">
        <f t="shared" si="232"/>
        <v>648721</v>
      </c>
    </row>
    <row r="502" spans="1:10" ht="38.25" x14ac:dyDescent="0.25">
      <c r="A502" s="15" t="s">
        <v>403</v>
      </c>
      <c r="B502" s="11">
        <v>709</v>
      </c>
      <c r="C502" s="12" t="s">
        <v>191</v>
      </c>
      <c r="D502" s="12" t="s">
        <v>18</v>
      </c>
      <c r="E502" s="12" t="s">
        <v>404</v>
      </c>
      <c r="F502" s="12"/>
      <c r="G502" s="13">
        <f>G503+G505+G507+G511+G509</f>
        <v>80440130</v>
      </c>
      <c r="H502" s="13">
        <f t="shared" ref="H502:J502" si="233">H503+H505+H507+H511+H509</f>
        <v>620730</v>
      </c>
      <c r="I502" s="13">
        <f t="shared" si="233"/>
        <v>82824021</v>
      </c>
      <c r="J502" s="13">
        <f t="shared" si="233"/>
        <v>648721</v>
      </c>
    </row>
    <row r="503" spans="1:10" ht="51" x14ac:dyDescent="0.25">
      <c r="A503" s="15" t="s">
        <v>31</v>
      </c>
      <c r="B503" s="11">
        <v>709</v>
      </c>
      <c r="C503" s="12" t="s">
        <v>191</v>
      </c>
      <c r="D503" s="12" t="s">
        <v>18</v>
      </c>
      <c r="E503" s="12" t="s">
        <v>405</v>
      </c>
      <c r="F503" s="12"/>
      <c r="G503" s="13">
        <f>G504</f>
        <v>220000</v>
      </c>
      <c r="H503" s="13">
        <f>H504</f>
        <v>0</v>
      </c>
      <c r="I503" s="13">
        <f t="shared" ref="I503:J503" si="234">I504</f>
        <v>220000</v>
      </c>
      <c r="J503" s="13">
        <f t="shared" si="234"/>
        <v>0</v>
      </c>
    </row>
    <row r="504" spans="1:10" ht="38.25" x14ac:dyDescent="0.25">
      <c r="A504" s="15" t="s">
        <v>89</v>
      </c>
      <c r="B504" s="11">
        <v>709</v>
      </c>
      <c r="C504" s="12" t="s">
        <v>191</v>
      </c>
      <c r="D504" s="12" t="s">
        <v>18</v>
      </c>
      <c r="E504" s="12" t="s">
        <v>405</v>
      </c>
      <c r="F504" s="12" t="s">
        <v>140</v>
      </c>
      <c r="G504" s="13">
        <f>300000-80000</f>
        <v>220000</v>
      </c>
      <c r="H504" s="13"/>
      <c r="I504" s="13">
        <f>300000-80000</f>
        <v>220000</v>
      </c>
      <c r="J504" s="13"/>
    </row>
    <row r="505" spans="1:10" ht="51" x14ac:dyDescent="0.25">
      <c r="A505" s="15" t="s">
        <v>268</v>
      </c>
      <c r="B505" s="11">
        <v>709</v>
      </c>
      <c r="C505" s="12" t="s">
        <v>191</v>
      </c>
      <c r="D505" s="12" t="s">
        <v>18</v>
      </c>
      <c r="E505" s="12" t="s">
        <v>406</v>
      </c>
      <c r="F505" s="12"/>
      <c r="G505" s="13">
        <f>G506</f>
        <v>620730</v>
      </c>
      <c r="H505" s="13">
        <f>H506</f>
        <v>620730</v>
      </c>
      <c r="I505" s="13">
        <f t="shared" ref="I505:J505" si="235">I506</f>
        <v>648721</v>
      </c>
      <c r="J505" s="13">
        <f t="shared" si="235"/>
        <v>648721</v>
      </c>
    </row>
    <row r="506" spans="1:10" ht="38.25" x14ac:dyDescent="0.25">
      <c r="A506" s="15" t="s">
        <v>89</v>
      </c>
      <c r="B506" s="11">
        <v>709</v>
      </c>
      <c r="C506" s="12" t="s">
        <v>191</v>
      </c>
      <c r="D506" s="12" t="s">
        <v>18</v>
      </c>
      <c r="E506" s="12" t="s">
        <v>406</v>
      </c>
      <c r="F506" s="12" t="s">
        <v>140</v>
      </c>
      <c r="G506" s="13">
        <v>620730</v>
      </c>
      <c r="H506" s="13">
        <v>620730</v>
      </c>
      <c r="I506" s="13">
        <v>648721</v>
      </c>
      <c r="J506" s="17">
        <v>648721</v>
      </c>
    </row>
    <row r="507" spans="1:10" ht="51" x14ac:dyDescent="0.25">
      <c r="A507" s="15" t="s">
        <v>407</v>
      </c>
      <c r="B507" s="11">
        <v>709</v>
      </c>
      <c r="C507" s="12" t="s">
        <v>191</v>
      </c>
      <c r="D507" s="12" t="s">
        <v>18</v>
      </c>
      <c r="E507" s="12" t="s">
        <v>408</v>
      </c>
      <c r="F507" s="12"/>
      <c r="G507" s="13">
        <f>G508</f>
        <v>79407400</v>
      </c>
      <c r="H507" s="13">
        <f>H508</f>
        <v>0</v>
      </c>
      <c r="I507" s="13">
        <f t="shared" ref="I507:J507" si="236">I508</f>
        <v>81763300</v>
      </c>
      <c r="J507" s="13">
        <f t="shared" si="236"/>
        <v>0</v>
      </c>
    </row>
    <row r="508" spans="1:10" ht="38.25" x14ac:dyDescent="0.25">
      <c r="A508" s="15" t="s">
        <v>89</v>
      </c>
      <c r="B508" s="11">
        <v>709</v>
      </c>
      <c r="C508" s="12" t="s">
        <v>191</v>
      </c>
      <c r="D508" s="12" t="s">
        <v>18</v>
      </c>
      <c r="E508" s="12" t="s">
        <v>408</v>
      </c>
      <c r="F508" s="12" t="s">
        <v>140</v>
      </c>
      <c r="G508" s="13">
        <f>110714400-6757300-23570300-1204900+225500</f>
        <v>79407400</v>
      </c>
      <c r="H508" s="13"/>
      <c r="I508" s="13">
        <f>113214400-23714400-6757300-1204900+225500</f>
        <v>81763300</v>
      </c>
      <c r="J508" s="17"/>
    </row>
    <row r="509" spans="1:10" ht="25.5" x14ac:dyDescent="0.25">
      <c r="A509" s="22" t="s">
        <v>96</v>
      </c>
      <c r="B509" s="11">
        <v>709</v>
      </c>
      <c r="C509" s="12" t="s">
        <v>191</v>
      </c>
      <c r="D509" s="12" t="s">
        <v>18</v>
      </c>
      <c r="E509" s="12" t="s">
        <v>409</v>
      </c>
      <c r="F509" s="12"/>
      <c r="G509" s="13">
        <f>G510</f>
        <v>144000</v>
      </c>
      <c r="H509" s="13">
        <f t="shared" ref="H509:J509" si="237">H510</f>
        <v>0</v>
      </c>
      <c r="I509" s="13">
        <f t="shared" si="237"/>
        <v>144000</v>
      </c>
      <c r="J509" s="13">
        <f t="shared" si="237"/>
        <v>0</v>
      </c>
    </row>
    <row r="510" spans="1:10" ht="38.25" x14ac:dyDescent="0.25">
      <c r="A510" s="15" t="s">
        <v>89</v>
      </c>
      <c r="B510" s="11">
        <v>709</v>
      </c>
      <c r="C510" s="12" t="s">
        <v>191</v>
      </c>
      <c r="D510" s="12" t="s">
        <v>18</v>
      </c>
      <c r="E510" s="12" t="s">
        <v>409</v>
      </c>
      <c r="F510" s="12" t="s">
        <v>140</v>
      </c>
      <c r="G510" s="13">
        <v>144000</v>
      </c>
      <c r="H510" s="13"/>
      <c r="I510" s="13">
        <v>144000</v>
      </c>
      <c r="J510" s="17"/>
    </row>
    <row r="511" spans="1:10" ht="76.5" x14ac:dyDescent="0.25">
      <c r="A511" s="15" t="s">
        <v>274</v>
      </c>
      <c r="B511" s="11">
        <v>709</v>
      </c>
      <c r="C511" s="12" t="s">
        <v>191</v>
      </c>
      <c r="D511" s="12" t="s">
        <v>18</v>
      </c>
      <c r="E511" s="12" t="s">
        <v>410</v>
      </c>
      <c r="F511" s="12"/>
      <c r="G511" s="13">
        <f>G512</f>
        <v>48000</v>
      </c>
      <c r="H511" s="13">
        <f>H512</f>
        <v>0</v>
      </c>
      <c r="I511" s="13">
        <f t="shared" ref="I511:J511" si="238">I512</f>
        <v>48000</v>
      </c>
      <c r="J511" s="13">
        <f t="shared" si="238"/>
        <v>0</v>
      </c>
    </row>
    <row r="512" spans="1:10" ht="38.25" x14ac:dyDescent="0.25">
      <c r="A512" s="15" t="s">
        <v>89</v>
      </c>
      <c r="B512" s="11">
        <v>709</v>
      </c>
      <c r="C512" s="12" t="s">
        <v>191</v>
      </c>
      <c r="D512" s="12" t="s">
        <v>18</v>
      </c>
      <c r="E512" s="12" t="s">
        <v>410</v>
      </c>
      <c r="F512" s="12" t="s">
        <v>140</v>
      </c>
      <c r="G512" s="13">
        <v>48000</v>
      </c>
      <c r="H512" s="13"/>
      <c r="I512" s="13">
        <v>48000</v>
      </c>
      <c r="J512" s="13"/>
    </row>
    <row r="513" spans="1:10" ht="38.25" x14ac:dyDescent="0.25">
      <c r="A513" s="15" t="s">
        <v>411</v>
      </c>
      <c r="B513" s="11">
        <v>709</v>
      </c>
      <c r="C513" s="12" t="s">
        <v>191</v>
      </c>
      <c r="D513" s="12" t="s">
        <v>18</v>
      </c>
      <c r="E513" s="12" t="s">
        <v>412</v>
      </c>
      <c r="F513" s="12"/>
      <c r="G513" s="13">
        <f>G514</f>
        <v>310000</v>
      </c>
      <c r="H513" s="13">
        <f t="shared" ref="H513:J513" si="239">H514</f>
        <v>0</v>
      </c>
      <c r="I513" s="13">
        <f t="shared" si="239"/>
        <v>310000</v>
      </c>
      <c r="J513" s="13">
        <f t="shared" si="239"/>
        <v>0</v>
      </c>
    </row>
    <row r="514" spans="1:10" ht="25.5" x14ac:dyDescent="0.25">
      <c r="A514" s="15" t="s">
        <v>382</v>
      </c>
      <c r="B514" s="11">
        <v>709</v>
      </c>
      <c r="C514" s="12" t="s">
        <v>191</v>
      </c>
      <c r="D514" s="12" t="s">
        <v>18</v>
      </c>
      <c r="E514" s="12" t="s">
        <v>413</v>
      </c>
      <c r="F514" s="12"/>
      <c r="G514" s="13">
        <f>G515</f>
        <v>310000</v>
      </c>
      <c r="H514" s="13">
        <f t="shared" ref="H514:J514" si="240">H515</f>
        <v>0</v>
      </c>
      <c r="I514" s="13">
        <f t="shared" si="240"/>
        <v>310000</v>
      </c>
      <c r="J514" s="13">
        <f t="shared" si="240"/>
        <v>0</v>
      </c>
    </row>
    <row r="515" spans="1:10" ht="38.25" x14ac:dyDescent="0.25">
      <c r="A515" s="15" t="s">
        <v>89</v>
      </c>
      <c r="B515" s="11">
        <v>709</v>
      </c>
      <c r="C515" s="12" t="s">
        <v>191</v>
      </c>
      <c r="D515" s="12" t="s">
        <v>18</v>
      </c>
      <c r="E515" s="12" t="s">
        <v>413</v>
      </c>
      <c r="F515" s="12" t="s">
        <v>140</v>
      </c>
      <c r="G515" s="13">
        <v>310000</v>
      </c>
      <c r="H515" s="13"/>
      <c r="I515" s="13">
        <v>310000</v>
      </c>
      <c r="J515" s="13"/>
    </row>
    <row r="516" spans="1:10" ht="25.5" x14ac:dyDescent="0.25">
      <c r="A516" s="15" t="s">
        <v>414</v>
      </c>
      <c r="B516" s="11">
        <v>709</v>
      </c>
      <c r="C516" s="12" t="s">
        <v>191</v>
      </c>
      <c r="D516" s="12" t="s">
        <v>18</v>
      </c>
      <c r="E516" s="12" t="s">
        <v>415</v>
      </c>
      <c r="F516" s="12"/>
      <c r="G516" s="13">
        <f>G517</f>
        <v>14401000</v>
      </c>
      <c r="H516" s="13">
        <f>H517</f>
        <v>0</v>
      </c>
      <c r="I516" s="13">
        <f t="shared" ref="I516:J516" si="241">I517</f>
        <v>14401000</v>
      </c>
      <c r="J516" s="13">
        <f t="shared" si="241"/>
        <v>0</v>
      </c>
    </row>
    <row r="517" spans="1:10" ht="51" x14ac:dyDescent="0.25">
      <c r="A517" s="15" t="s">
        <v>416</v>
      </c>
      <c r="B517" s="11">
        <v>709</v>
      </c>
      <c r="C517" s="12" t="s">
        <v>191</v>
      </c>
      <c r="D517" s="12" t="s">
        <v>18</v>
      </c>
      <c r="E517" s="12" t="s">
        <v>417</v>
      </c>
      <c r="F517" s="12"/>
      <c r="G517" s="13">
        <f>G518+G520</f>
        <v>14401000</v>
      </c>
      <c r="H517" s="13">
        <f>H518+H520</f>
        <v>0</v>
      </c>
      <c r="I517" s="13">
        <f t="shared" ref="I517:J517" si="242">I518+I520</f>
        <v>14401000</v>
      </c>
      <c r="J517" s="13">
        <f t="shared" si="242"/>
        <v>0</v>
      </c>
    </row>
    <row r="518" spans="1:10" ht="51" x14ac:dyDescent="0.25">
      <c r="A518" s="15" t="s">
        <v>31</v>
      </c>
      <c r="B518" s="11">
        <v>709</v>
      </c>
      <c r="C518" s="12" t="s">
        <v>191</v>
      </c>
      <c r="D518" s="12" t="s">
        <v>18</v>
      </c>
      <c r="E518" s="12" t="s">
        <v>418</v>
      </c>
      <c r="F518" s="12"/>
      <c r="G518" s="13">
        <f>G519</f>
        <v>50000</v>
      </c>
      <c r="H518" s="13">
        <f>H519</f>
        <v>0</v>
      </c>
      <c r="I518" s="13">
        <f t="shared" ref="I518:J518" si="243">I519</f>
        <v>50000</v>
      </c>
      <c r="J518" s="13">
        <f t="shared" si="243"/>
        <v>0</v>
      </c>
    </row>
    <row r="519" spans="1:10" ht="38.25" x14ac:dyDescent="0.25">
      <c r="A519" s="15" t="s">
        <v>89</v>
      </c>
      <c r="B519" s="11">
        <v>709</v>
      </c>
      <c r="C519" s="12" t="s">
        <v>191</v>
      </c>
      <c r="D519" s="12" t="s">
        <v>18</v>
      </c>
      <c r="E519" s="12" t="s">
        <v>418</v>
      </c>
      <c r="F519" s="12" t="s">
        <v>140</v>
      </c>
      <c r="G519" s="13">
        <v>50000</v>
      </c>
      <c r="H519" s="13"/>
      <c r="I519" s="13">
        <v>50000</v>
      </c>
      <c r="J519" s="17"/>
    </row>
    <row r="520" spans="1:10" ht="51" x14ac:dyDescent="0.25">
      <c r="A520" s="15" t="s">
        <v>419</v>
      </c>
      <c r="B520" s="11">
        <v>709</v>
      </c>
      <c r="C520" s="12" t="s">
        <v>191</v>
      </c>
      <c r="D520" s="12" t="s">
        <v>18</v>
      </c>
      <c r="E520" s="12" t="s">
        <v>420</v>
      </c>
      <c r="F520" s="12"/>
      <c r="G520" s="13">
        <f>G521</f>
        <v>14351000</v>
      </c>
      <c r="H520" s="13">
        <f>H521</f>
        <v>0</v>
      </c>
      <c r="I520" s="13">
        <f t="shared" ref="I520:J520" si="244">I521</f>
        <v>14351000</v>
      </c>
      <c r="J520" s="13">
        <f t="shared" si="244"/>
        <v>0</v>
      </c>
    </row>
    <row r="521" spans="1:10" ht="38.25" x14ac:dyDescent="0.25">
      <c r="A521" s="15" t="s">
        <v>89</v>
      </c>
      <c r="B521" s="11">
        <v>709</v>
      </c>
      <c r="C521" s="12" t="s">
        <v>191</v>
      </c>
      <c r="D521" s="12" t="s">
        <v>18</v>
      </c>
      <c r="E521" s="12" t="s">
        <v>420</v>
      </c>
      <c r="F521" s="12" t="s">
        <v>140</v>
      </c>
      <c r="G521" s="13">
        <f>14851800-250200-250600</f>
        <v>14351000</v>
      </c>
      <c r="H521" s="13"/>
      <c r="I521" s="13">
        <f>14851800-250200-250600</f>
        <v>14351000</v>
      </c>
      <c r="J521" s="17"/>
    </row>
    <row r="522" spans="1:10" ht="25.5" x14ac:dyDescent="0.25">
      <c r="A522" s="15" t="s">
        <v>192</v>
      </c>
      <c r="B522" s="11">
        <v>709</v>
      </c>
      <c r="C522" s="12" t="s">
        <v>191</v>
      </c>
      <c r="D522" s="12" t="s">
        <v>34</v>
      </c>
      <c r="E522" s="12"/>
      <c r="F522" s="12"/>
      <c r="G522" s="13">
        <f>+G523</f>
        <v>56692400</v>
      </c>
      <c r="H522" s="13">
        <f t="shared" ref="H522:J522" si="245">+H523</f>
        <v>0</v>
      </c>
      <c r="I522" s="13">
        <f t="shared" si="245"/>
        <v>56836500</v>
      </c>
      <c r="J522" s="13">
        <f t="shared" si="245"/>
        <v>0</v>
      </c>
    </row>
    <row r="523" spans="1:10" ht="25.5" x14ac:dyDescent="0.25">
      <c r="A523" s="15" t="s">
        <v>384</v>
      </c>
      <c r="B523" s="11">
        <v>709</v>
      </c>
      <c r="C523" s="12" t="s">
        <v>191</v>
      </c>
      <c r="D523" s="12" t="s">
        <v>34</v>
      </c>
      <c r="E523" s="12" t="s">
        <v>194</v>
      </c>
      <c r="F523" s="12"/>
      <c r="G523" s="13">
        <f>G532+G524+G528</f>
        <v>56692400</v>
      </c>
      <c r="H523" s="13">
        <f t="shared" ref="H523:J523" si="246">H532+H524+H528</f>
        <v>0</v>
      </c>
      <c r="I523" s="13">
        <f t="shared" si="246"/>
        <v>56836500</v>
      </c>
      <c r="J523" s="13">
        <f t="shared" si="246"/>
        <v>0</v>
      </c>
    </row>
    <row r="524" spans="1:10" ht="25.5" x14ac:dyDescent="0.25">
      <c r="A524" s="15" t="s">
        <v>421</v>
      </c>
      <c r="B524" s="11">
        <v>709</v>
      </c>
      <c r="C524" s="12" t="s">
        <v>191</v>
      </c>
      <c r="D524" s="12" t="s">
        <v>34</v>
      </c>
      <c r="E524" s="12" t="s">
        <v>402</v>
      </c>
      <c r="F524" s="12"/>
      <c r="G524" s="13">
        <f>G525</f>
        <v>72000</v>
      </c>
      <c r="H524" s="13">
        <f>H525</f>
        <v>0</v>
      </c>
      <c r="I524" s="13">
        <f t="shared" ref="I524:J525" si="247">I525</f>
        <v>72000</v>
      </c>
      <c r="J524" s="13">
        <f t="shared" si="247"/>
        <v>0</v>
      </c>
    </row>
    <row r="525" spans="1:10" ht="38.25" x14ac:dyDescent="0.25">
      <c r="A525" s="15" t="s">
        <v>403</v>
      </c>
      <c r="B525" s="11">
        <v>709</v>
      </c>
      <c r="C525" s="12" t="s">
        <v>191</v>
      </c>
      <c r="D525" s="12" t="s">
        <v>34</v>
      </c>
      <c r="E525" s="12" t="s">
        <v>404</v>
      </c>
      <c r="F525" s="12"/>
      <c r="G525" s="13">
        <f>G526</f>
        <v>72000</v>
      </c>
      <c r="H525" s="13">
        <f>H526</f>
        <v>0</v>
      </c>
      <c r="I525" s="13">
        <f t="shared" si="247"/>
        <v>72000</v>
      </c>
      <c r="J525" s="13">
        <f t="shared" si="247"/>
        <v>0</v>
      </c>
    </row>
    <row r="526" spans="1:10" ht="38.25" x14ac:dyDescent="0.25">
      <c r="A526" s="15" t="s">
        <v>321</v>
      </c>
      <c r="B526" s="11">
        <v>709</v>
      </c>
      <c r="C526" s="12" t="s">
        <v>191</v>
      </c>
      <c r="D526" s="12" t="s">
        <v>34</v>
      </c>
      <c r="E526" s="12" t="s">
        <v>422</v>
      </c>
      <c r="F526" s="12"/>
      <c r="G526" s="13">
        <f t="shared" ref="G526:J526" si="248">G527</f>
        <v>72000</v>
      </c>
      <c r="H526" s="13">
        <f t="shared" si="248"/>
        <v>0</v>
      </c>
      <c r="I526" s="13">
        <f t="shared" si="248"/>
        <v>72000</v>
      </c>
      <c r="J526" s="13">
        <f t="shared" si="248"/>
        <v>0</v>
      </c>
    </row>
    <row r="527" spans="1:10" ht="38.25" x14ac:dyDescent="0.25">
      <c r="A527" s="15" t="s">
        <v>89</v>
      </c>
      <c r="B527" s="11">
        <v>709</v>
      </c>
      <c r="C527" s="12" t="s">
        <v>191</v>
      </c>
      <c r="D527" s="12" t="s">
        <v>34</v>
      </c>
      <c r="E527" s="12" t="s">
        <v>422</v>
      </c>
      <c r="F527" s="12" t="s">
        <v>140</v>
      </c>
      <c r="G527" s="13">
        <v>72000</v>
      </c>
      <c r="H527" s="13"/>
      <c r="I527" s="13">
        <v>72000</v>
      </c>
      <c r="J527" s="17"/>
    </row>
    <row r="528" spans="1:10" ht="25.5" x14ac:dyDescent="0.25">
      <c r="A528" s="15" t="s">
        <v>414</v>
      </c>
      <c r="B528" s="11">
        <v>709</v>
      </c>
      <c r="C528" s="12" t="s">
        <v>191</v>
      </c>
      <c r="D528" s="12" t="s">
        <v>34</v>
      </c>
      <c r="E528" s="12" t="s">
        <v>415</v>
      </c>
      <c r="F528" s="12"/>
      <c r="G528" s="13">
        <f>G529</f>
        <v>9000</v>
      </c>
      <c r="H528" s="13">
        <f t="shared" ref="H528:J530" si="249">H529</f>
        <v>0</v>
      </c>
      <c r="I528" s="13">
        <f t="shared" si="249"/>
        <v>9000</v>
      </c>
      <c r="J528" s="13">
        <f t="shared" si="249"/>
        <v>0</v>
      </c>
    </row>
    <row r="529" spans="1:12" ht="51" x14ac:dyDescent="0.25">
      <c r="A529" s="15" t="s">
        <v>416</v>
      </c>
      <c r="B529" s="11">
        <v>709</v>
      </c>
      <c r="C529" s="12" t="s">
        <v>191</v>
      </c>
      <c r="D529" s="12" t="s">
        <v>34</v>
      </c>
      <c r="E529" s="12" t="s">
        <v>417</v>
      </c>
      <c r="F529" s="12"/>
      <c r="G529" s="13">
        <f>G530</f>
        <v>9000</v>
      </c>
      <c r="H529" s="13">
        <f t="shared" si="249"/>
        <v>0</v>
      </c>
      <c r="I529" s="13">
        <f t="shared" si="249"/>
        <v>9000</v>
      </c>
      <c r="J529" s="13">
        <f t="shared" si="249"/>
        <v>0</v>
      </c>
    </row>
    <row r="530" spans="1:12" ht="38.25" x14ac:dyDescent="0.25">
      <c r="A530" s="15" t="s">
        <v>321</v>
      </c>
      <c r="B530" s="11">
        <v>709</v>
      </c>
      <c r="C530" s="12" t="s">
        <v>191</v>
      </c>
      <c r="D530" s="12" t="s">
        <v>34</v>
      </c>
      <c r="E530" s="12" t="s">
        <v>423</v>
      </c>
      <c r="F530" s="12"/>
      <c r="G530" s="13">
        <f>G531</f>
        <v>9000</v>
      </c>
      <c r="H530" s="13">
        <f t="shared" si="249"/>
        <v>0</v>
      </c>
      <c r="I530" s="13">
        <f t="shared" si="249"/>
        <v>9000</v>
      </c>
      <c r="J530" s="13">
        <f t="shared" si="249"/>
        <v>0</v>
      </c>
    </row>
    <row r="531" spans="1:12" ht="38.25" x14ac:dyDescent="0.25">
      <c r="A531" s="15" t="s">
        <v>89</v>
      </c>
      <c r="B531" s="11">
        <v>709</v>
      </c>
      <c r="C531" s="12" t="s">
        <v>191</v>
      </c>
      <c r="D531" s="12" t="s">
        <v>34</v>
      </c>
      <c r="E531" s="12" t="s">
        <v>423</v>
      </c>
      <c r="F531" s="12" t="s">
        <v>140</v>
      </c>
      <c r="G531" s="13">
        <v>9000</v>
      </c>
      <c r="H531" s="13"/>
      <c r="I531" s="13">
        <v>9000</v>
      </c>
      <c r="J531" s="17"/>
    </row>
    <row r="532" spans="1:12" ht="63.75" x14ac:dyDescent="0.25">
      <c r="A532" s="15" t="s">
        <v>424</v>
      </c>
      <c r="B532" s="11">
        <v>709</v>
      </c>
      <c r="C532" s="12" t="s">
        <v>191</v>
      </c>
      <c r="D532" s="12" t="s">
        <v>34</v>
      </c>
      <c r="E532" s="12" t="s">
        <v>425</v>
      </c>
      <c r="F532" s="12"/>
      <c r="G532" s="13">
        <f>G533+G538</f>
        <v>56611400</v>
      </c>
      <c r="H532" s="13">
        <f t="shared" ref="H532:J532" si="250">H533+H538</f>
        <v>0</v>
      </c>
      <c r="I532" s="13">
        <f t="shared" si="250"/>
        <v>56755500</v>
      </c>
      <c r="J532" s="13">
        <f t="shared" si="250"/>
        <v>0</v>
      </c>
    </row>
    <row r="533" spans="1:12" ht="38.25" x14ac:dyDescent="0.25">
      <c r="A533" s="15" t="s">
        <v>426</v>
      </c>
      <c r="B533" s="11">
        <v>709</v>
      </c>
      <c r="C533" s="12" t="s">
        <v>191</v>
      </c>
      <c r="D533" s="12" t="s">
        <v>34</v>
      </c>
      <c r="E533" s="12" t="s">
        <v>427</v>
      </c>
      <c r="F533" s="12"/>
      <c r="G533" s="13">
        <f>G534+G536</f>
        <v>18553700</v>
      </c>
      <c r="H533" s="13">
        <f>H534+H536</f>
        <v>0</v>
      </c>
      <c r="I533" s="13">
        <f t="shared" ref="I533:J533" si="251">I534+I536</f>
        <v>18553700</v>
      </c>
      <c r="J533" s="13">
        <f t="shared" si="251"/>
        <v>0</v>
      </c>
    </row>
    <row r="534" spans="1:12" ht="51" x14ac:dyDescent="0.25">
      <c r="A534" s="15" t="s">
        <v>31</v>
      </c>
      <c r="B534" s="11">
        <v>709</v>
      </c>
      <c r="C534" s="12" t="s">
        <v>191</v>
      </c>
      <c r="D534" s="12" t="s">
        <v>34</v>
      </c>
      <c r="E534" s="12" t="s">
        <v>428</v>
      </c>
      <c r="F534" s="12"/>
      <c r="G534" s="13">
        <f>G535</f>
        <v>100000</v>
      </c>
      <c r="H534" s="13">
        <f>H535</f>
        <v>0</v>
      </c>
      <c r="I534" s="13">
        <f t="shared" ref="I534:J534" si="252">I535</f>
        <v>100000</v>
      </c>
      <c r="J534" s="13">
        <f t="shared" si="252"/>
        <v>0</v>
      </c>
    </row>
    <row r="535" spans="1:12" ht="38.25" x14ac:dyDescent="0.25">
      <c r="A535" s="15" t="s">
        <v>89</v>
      </c>
      <c r="B535" s="11">
        <v>709</v>
      </c>
      <c r="C535" s="12" t="s">
        <v>191</v>
      </c>
      <c r="D535" s="12" t="s">
        <v>34</v>
      </c>
      <c r="E535" s="12" t="s">
        <v>428</v>
      </c>
      <c r="F535" s="12" t="s">
        <v>140</v>
      </c>
      <c r="G535" s="13">
        <v>100000</v>
      </c>
      <c r="H535" s="13"/>
      <c r="I535" s="13">
        <v>100000</v>
      </c>
      <c r="J535" s="17"/>
    </row>
    <row r="536" spans="1:12" ht="63.75" x14ac:dyDescent="0.25">
      <c r="A536" s="15" t="s">
        <v>335</v>
      </c>
      <c r="B536" s="11">
        <v>709</v>
      </c>
      <c r="C536" s="12" t="s">
        <v>191</v>
      </c>
      <c r="D536" s="12" t="s">
        <v>34</v>
      </c>
      <c r="E536" s="12" t="s">
        <v>429</v>
      </c>
      <c r="F536" s="12"/>
      <c r="G536" s="13">
        <f>G537</f>
        <v>18453700</v>
      </c>
      <c r="H536" s="13">
        <f>H537</f>
        <v>0</v>
      </c>
      <c r="I536" s="13">
        <f t="shared" ref="I536:J536" si="253">I537</f>
        <v>18453700</v>
      </c>
      <c r="J536" s="13">
        <f t="shared" si="253"/>
        <v>0</v>
      </c>
    </row>
    <row r="537" spans="1:12" ht="38.25" x14ac:dyDescent="0.25">
      <c r="A537" s="15" t="s">
        <v>89</v>
      </c>
      <c r="B537" s="11">
        <v>709</v>
      </c>
      <c r="C537" s="12" t="s">
        <v>191</v>
      </c>
      <c r="D537" s="12" t="s">
        <v>34</v>
      </c>
      <c r="E537" s="12" t="s">
        <v>429</v>
      </c>
      <c r="F537" s="12" t="s">
        <v>140</v>
      </c>
      <c r="G537" s="13">
        <f>14774600+3498900+180200</f>
        <v>18453700</v>
      </c>
      <c r="H537" s="13"/>
      <c r="I537" s="13">
        <f>14774600+3498900+180200</f>
        <v>18453700</v>
      </c>
      <c r="J537" s="17"/>
    </row>
    <row r="538" spans="1:12" ht="25.5" x14ac:dyDescent="0.25">
      <c r="A538" s="15" t="s">
        <v>430</v>
      </c>
      <c r="B538" s="11">
        <v>709</v>
      </c>
      <c r="C538" s="12" t="s">
        <v>191</v>
      </c>
      <c r="D538" s="12" t="s">
        <v>34</v>
      </c>
      <c r="E538" s="12" t="s">
        <v>431</v>
      </c>
      <c r="F538" s="12"/>
      <c r="G538" s="13">
        <f>G541+G539</f>
        <v>38057700</v>
      </c>
      <c r="H538" s="13">
        <f t="shared" ref="H538:J538" si="254">H541+H539</f>
        <v>0</v>
      </c>
      <c r="I538" s="13">
        <f t="shared" si="254"/>
        <v>38201800</v>
      </c>
      <c r="J538" s="13">
        <f t="shared" si="254"/>
        <v>0</v>
      </c>
    </row>
    <row r="539" spans="1:12" ht="51" x14ac:dyDescent="0.25">
      <c r="A539" s="15" t="s">
        <v>31</v>
      </c>
      <c r="B539" s="11">
        <v>709</v>
      </c>
      <c r="C539" s="12" t="s">
        <v>191</v>
      </c>
      <c r="D539" s="12" t="s">
        <v>34</v>
      </c>
      <c r="E539" s="12" t="s">
        <v>432</v>
      </c>
      <c r="F539" s="12"/>
      <c r="G539" s="13">
        <f>G540</f>
        <v>80000</v>
      </c>
      <c r="H539" s="13">
        <f t="shared" ref="H539:J539" si="255">H540</f>
        <v>0</v>
      </c>
      <c r="I539" s="13">
        <f t="shared" si="255"/>
        <v>80000</v>
      </c>
      <c r="J539" s="13">
        <f t="shared" si="255"/>
        <v>0</v>
      </c>
    </row>
    <row r="540" spans="1:12" ht="38.25" x14ac:dyDescent="0.25">
      <c r="A540" s="15" t="s">
        <v>89</v>
      </c>
      <c r="B540" s="11">
        <v>709</v>
      </c>
      <c r="C540" s="12" t="s">
        <v>191</v>
      </c>
      <c r="D540" s="12" t="s">
        <v>34</v>
      </c>
      <c r="E540" s="12" t="s">
        <v>432</v>
      </c>
      <c r="F540" s="12" t="s">
        <v>140</v>
      </c>
      <c r="G540" s="13">
        <v>80000</v>
      </c>
      <c r="H540" s="13"/>
      <c r="I540" s="13">
        <v>80000</v>
      </c>
      <c r="J540" s="13"/>
    </row>
    <row r="541" spans="1:12" ht="63.75" x14ac:dyDescent="0.25">
      <c r="A541" s="15" t="s">
        <v>433</v>
      </c>
      <c r="B541" s="11">
        <v>709</v>
      </c>
      <c r="C541" s="12" t="s">
        <v>191</v>
      </c>
      <c r="D541" s="12" t="s">
        <v>34</v>
      </c>
      <c r="E541" s="12" t="s">
        <v>434</v>
      </c>
      <c r="F541" s="12"/>
      <c r="G541" s="13">
        <f>G542</f>
        <v>37977700</v>
      </c>
      <c r="H541" s="13">
        <f t="shared" ref="H541:J541" si="256">H542</f>
        <v>0</v>
      </c>
      <c r="I541" s="13">
        <f t="shared" si="256"/>
        <v>38121800</v>
      </c>
      <c r="J541" s="13">
        <f t="shared" si="256"/>
        <v>0</v>
      </c>
    </row>
    <row r="542" spans="1:12" ht="38.25" x14ac:dyDescent="0.25">
      <c r="A542" s="15" t="s">
        <v>89</v>
      </c>
      <c r="B542" s="11">
        <v>709</v>
      </c>
      <c r="C542" s="12" t="s">
        <v>191</v>
      </c>
      <c r="D542" s="12" t="s">
        <v>34</v>
      </c>
      <c r="E542" s="12" t="s">
        <v>434</v>
      </c>
      <c r="F542" s="12" t="s">
        <v>140</v>
      </c>
      <c r="G542" s="13">
        <f>12513400+23570300+2074200-180200</f>
        <v>37977700</v>
      </c>
      <c r="H542" s="13"/>
      <c r="I542" s="13">
        <f>12513400+23714400+2074200-180200</f>
        <v>38121800</v>
      </c>
      <c r="J542" s="17"/>
    </row>
    <row r="543" spans="1:12" ht="25.5" x14ac:dyDescent="0.25">
      <c r="A543" s="14" t="s">
        <v>435</v>
      </c>
      <c r="B543" s="12" t="s">
        <v>436</v>
      </c>
      <c r="C543" s="12"/>
      <c r="D543" s="12"/>
      <c r="E543" s="12"/>
      <c r="F543" s="12"/>
      <c r="G543" s="13">
        <f>G544+G573+G599+G680+G673</f>
        <v>199185272.52999997</v>
      </c>
      <c r="H543" s="13">
        <f>H544+H573+H599+H680+H673</f>
        <v>18241004</v>
      </c>
      <c r="I543" s="13">
        <f>I544+I573+I599+I680+I673</f>
        <v>178489976.93000001</v>
      </c>
      <c r="J543" s="13">
        <f>J544+J573+J599+J680+J673</f>
        <v>18545708.399999999</v>
      </c>
      <c r="L543" s="8"/>
    </row>
    <row r="544" spans="1:12" x14ac:dyDescent="0.25">
      <c r="A544" s="10" t="s">
        <v>17</v>
      </c>
      <c r="B544" s="11">
        <v>731</v>
      </c>
      <c r="C544" s="12" t="s">
        <v>18</v>
      </c>
      <c r="D544" s="12" t="s">
        <v>4</v>
      </c>
      <c r="E544" s="12"/>
      <c r="F544" s="12"/>
      <c r="G544" s="13">
        <f>G545+G559</f>
        <v>12416540.93</v>
      </c>
      <c r="H544" s="13">
        <f>H545+H559</f>
        <v>0</v>
      </c>
      <c r="I544" s="13">
        <f>I545+I559</f>
        <v>12416540.93</v>
      </c>
      <c r="J544" s="13">
        <f>J545+J559</f>
        <v>0</v>
      </c>
    </row>
    <row r="545" spans="1:10" ht="51" x14ac:dyDescent="0.25">
      <c r="A545" s="15" t="s">
        <v>33</v>
      </c>
      <c r="B545" s="11">
        <v>731</v>
      </c>
      <c r="C545" s="12" t="s">
        <v>18</v>
      </c>
      <c r="D545" s="12" t="s">
        <v>34</v>
      </c>
      <c r="E545" s="12"/>
      <c r="F545" s="12"/>
      <c r="G545" s="13">
        <f>G555+G546</f>
        <v>11796239.789999999</v>
      </c>
      <c r="H545" s="13">
        <f t="shared" ref="H545:J545" si="257">H555+H546</f>
        <v>0</v>
      </c>
      <c r="I545" s="13">
        <f t="shared" si="257"/>
        <v>11796239.789999999</v>
      </c>
      <c r="J545" s="13">
        <f t="shared" si="257"/>
        <v>0</v>
      </c>
    </row>
    <row r="546" spans="1:10" ht="38.25" x14ac:dyDescent="0.25">
      <c r="A546" s="15" t="s">
        <v>35</v>
      </c>
      <c r="B546" s="11">
        <v>731</v>
      </c>
      <c r="C546" s="12" t="s">
        <v>18</v>
      </c>
      <c r="D546" s="12" t="s">
        <v>34</v>
      </c>
      <c r="E546" s="12" t="s">
        <v>36</v>
      </c>
      <c r="F546" s="11"/>
      <c r="G546" s="13">
        <f>G547</f>
        <v>366600</v>
      </c>
      <c r="H546" s="13">
        <f t="shared" ref="H546:J546" si="258">H547</f>
        <v>0</v>
      </c>
      <c r="I546" s="13">
        <f t="shared" si="258"/>
        <v>366600</v>
      </c>
      <c r="J546" s="13">
        <f t="shared" si="258"/>
        <v>0</v>
      </c>
    </row>
    <row r="547" spans="1:10" ht="38.25" x14ac:dyDescent="0.25">
      <c r="A547" s="15" t="s">
        <v>37</v>
      </c>
      <c r="B547" s="11">
        <v>731</v>
      </c>
      <c r="C547" s="12" t="s">
        <v>18</v>
      </c>
      <c r="D547" s="12" t="s">
        <v>34</v>
      </c>
      <c r="E547" s="12" t="s">
        <v>38</v>
      </c>
      <c r="F547" s="11"/>
      <c r="G547" s="13">
        <f>G548+G552</f>
        <v>366600</v>
      </c>
      <c r="H547" s="13">
        <f t="shared" ref="H547:J547" si="259">H548+H552</f>
        <v>0</v>
      </c>
      <c r="I547" s="13">
        <f t="shared" si="259"/>
        <v>366600</v>
      </c>
      <c r="J547" s="13">
        <f t="shared" si="259"/>
        <v>0</v>
      </c>
    </row>
    <row r="548" spans="1:10" ht="38.25" x14ac:dyDescent="0.25">
      <c r="A548" s="15" t="s">
        <v>39</v>
      </c>
      <c r="B548" s="11">
        <v>731</v>
      </c>
      <c r="C548" s="12" t="s">
        <v>18</v>
      </c>
      <c r="D548" s="12" t="s">
        <v>34</v>
      </c>
      <c r="E548" s="12" t="s">
        <v>40</v>
      </c>
      <c r="F548" s="11"/>
      <c r="G548" s="13">
        <f>G549</f>
        <v>124700</v>
      </c>
      <c r="H548" s="13">
        <f t="shared" ref="H548:J548" si="260">H549</f>
        <v>0</v>
      </c>
      <c r="I548" s="13">
        <f t="shared" si="260"/>
        <v>124700</v>
      </c>
      <c r="J548" s="13">
        <f t="shared" si="260"/>
        <v>0</v>
      </c>
    </row>
    <row r="549" spans="1:10" ht="25.5" x14ac:dyDescent="0.25">
      <c r="A549" s="15" t="s">
        <v>41</v>
      </c>
      <c r="B549" s="11">
        <v>731</v>
      </c>
      <c r="C549" s="12" t="s">
        <v>18</v>
      </c>
      <c r="D549" s="12" t="s">
        <v>34</v>
      </c>
      <c r="E549" s="12" t="s">
        <v>42</v>
      </c>
      <c r="F549" s="11"/>
      <c r="G549" s="13">
        <f>SUM(G550:G551)</f>
        <v>124700</v>
      </c>
      <c r="H549" s="13">
        <f t="shared" ref="H549:J549" si="261">SUM(H550:H551)</f>
        <v>0</v>
      </c>
      <c r="I549" s="13">
        <f t="shared" si="261"/>
        <v>124700</v>
      </c>
      <c r="J549" s="13">
        <f t="shared" si="261"/>
        <v>0</v>
      </c>
    </row>
    <row r="550" spans="1:10" ht="63.75" x14ac:dyDescent="0.25">
      <c r="A550" s="15" t="s">
        <v>27</v>
      </c>
      <c r="B550" s="11">
        <v>731</v>
      </c>
      <c r="C550" s="12" t="s">
        <v>18</v>
      </c>
      <c r="D550" s="12" t="s">
        <v>34</v>
      </c>
      <c r="E550" s="12" t="s">
        <v>42</v>
      </c>
      <c r="F550" s="11">
        <v>100</v>
      </c>
      <c r="G550" s="13">
        <v>24700</v>
      </c>
      <c r="H550" s="13"/>
      <c r="I550" s="13">
        <v>24700</v>
      </c>
      <c r="J550" s="13"/>
    </row>
    <row r="551" spans="1:10" ht="25.5" x14ac:dyDescent="0.25">
      <c r="A551" s="15" t="s">
        <v>30</v>
      </c>
      <c r="B551" s="11">
        <v>731</v>
      </c>
      <c r="C551" s="12" t="s">
        <v>18</v>
      </c>
      <c r="D551" s="12" t="s">
        <v>34</v>
      </c>
      <c r="E551" s="12" t="s">
        <v>42</v>
      </c>
      <c r="F551" s="11">
        <v>200</v>
      </c>
      <c r="G551" s="13">
        <v>100000</v>
      </c>
      <c r="H551" s="13"/>
      <c r="I551" s="13">
        <v>100000</v>
      </c>
      <c r="J551" s="13"/>
    </row>
    <row r="552" spans="1:10" ht="51" x14ac:dyDescent="0.25">
      <c r="A552" s="15" t="s">
        <v>46</v>
      </c>
      <c r="B552" s="11">
        <v>731</v>
      </c>
      <c r="C552" s="12" t="s">
        <v>18</v>
      </c>
      <c r="D552" s="12" t="s">
        <v>34</v>
      </c>
      <c r="E552" s="12" t="s">
        <v>47</v>
      </c>
      <c r="F552" s="11"/>
      <c r="G552" s="13">
        <f>G553</f>
        <v>241900</v>
      </c>
      <c r="H552" s="13">
        <f t="shared" ref="H552:J553" si="262">H553</f>
        <v>0</v>
      </c>
      <c r="I552" s="13">
        <f t="shared" si="262"/>
        <v>241900</v>
      </c>
      <c r="J552" s="13">
        <f t="shared" si="262"/>
        <v>0</v>
      </c>
    </row>
    <row r="553" spans="1:10" ht="51" x14ac:dyDescent="0.25">
      <c r="A553" s="15" t="s">
        <v>31</v>
      </c>
      <c r="B553" s="11">
        <v>731</v>
      </c>
      <c r="C553" s="12" t="s">
        <v>18</v>
      </c>
      <c r="D553" s="12" t="s">
        <v>34</v>
      </c>
      <c r="E553" s="12" t="s">
        <v>48</v>
      </c>
      <c r="F553" s="11"/>
      <c r="G553" s="13">
        <f>G554</f>
        <v>241900</v>
      </c>
      <c r="H553" s="13">
        <f t="shared" si="262"/>
        <v>0</v>
      </c>
      <c r="I553" s="13">
        <f t="shared" si="262"/>
        <v>241900</v>
      </c>
      <c r="J553" s="13">
        <f t="shared" si="262"/>
        <v>0</v>
      </c>
    </row>
    <row r="554" spans="1:10" ht="63.75" x14ac:dyDescent="0.25">
      <c r="A554" s="15" t="s">
        <v>27</v>
      </c>
      <c r="B554" s="11">
        <v>731</v>
      </c>
      <c r="C554" s="12" t="s">
        <v>18</v>
      </c>
      <c r="D554" s="12" t="s">
        <v>34</v>
      </c>
      <c r="E554" s="12" t="s">
        <v>48</v>
      </c>
      <c r="F554" s="11">
        <v>100</v>
      </c>
      <c r="G554" s="13">
        <v>241900</v>
      </c>
      <c r="H554" s="13"/>
      <c r="I554" s="13">
        <v>241900</v>
      </c>
      <c r="J554" s="13"/>
    </row>
    <row r="555" spans="1:10" x14ac:dyDescent="0.25">
      <c r="A555" s="14" t="s">
        <v>21</v>
      </c>
      <c r="B555" s="12" t="s">
        <v>436</v>
      </c>
      <c r="C555" s="12" t="s">
        <v>18</v>
      </c>
      <c r="D555" s="12" t="s">
        <v>34</v>
      </c>
      <c r="E555" s="12" t="s">
        <v>22</v>
      </c>
      <c r="F555" s="11"/>
      <c r="G555" s="13">
        <f t="shared" ref="G555:J556" si="263">G556</f>
        <v>11429639.789999999</v>
      </c>
      <c r="H555" s="13">
        <f t="shared" si="263"/>
        <v>0</v>
      </c>
      <c r="I555" s="13">
        <f t="shared" si="263"/>
        <v>11429639.789999999</v>
      </c>
      <c r="J555" s="13">
        <f t="shared" si="263"/>
        <v>0</v>
      </c>
    </row>
    <row r="556" spans="1:10" ht="25.5" x14ac:dyDescent="0.25">
      <c r="A556" s="14" t="s">
        <v>23</v>
      </c>
      <c r="B556" s="12" t="s">
        <v>436</v>
      </c>
      <c r="C556" s="12" t="s">
        <v>18</v>
      </c>
      <c r="D556" s="12" t="s">
        <v>34</v>
      </c>
      <c r="E556" s="12" t="s">
        <v>24</v>
      </c>
      <c r="F556" s="11"/>
      <c r="G556" s="13">
        <f>G557</f>
        <v>11429639.789999999</v>
      </c>
      <c r="H556" s="13">
        <f t="shared" si="263"/>
        <v>0</v>
      </c>
      <c r="I556" s="13">
        <f t="shared" si="263"/>
        <v>11429639.789999999</v>
      </c>
      <c r="J556" s="13">
        <f t="shared" si="263"/>
        <v>0</v>
      </c>
    </row>
    <row r="557" spans="1:10" ht="25.5" x14ac:dyDescent="0.25">
      <c r="A557" s="15" t="s">
        <v>49</v>
      </c>
      <c r="B557" s="12" t="s">
        <v>436</v>
      </c>
      <c r="C557" s="12" t="s">
        <v>18</v>
      </c>
      <c r="D557" s="12" t="s">
        <v>34</v>
      </c>
      <c r="E557" s="12" t="s">
        <v>50</v>
      </c>
      <c r="F557" s="11"/>
      <c r="G557" s="13">
        <f>G558</f>
        <v>11429639.789999999</v>
      </c>
      <c r="H557" s="13">
        <f>H558</f>
        <v>0</v>
      </c>
      <c r="I557" s="13">
        <f t="shared" ref="I557:J557" si="264">I558</f>
        <v>11429639.789999999</v>
      </c>
      <c r="J557" s="13">
        <f t="shared" si="264"/>
        <v>0</v>
      </c>
    </row>
    <row r="558" spans="1:10" ht="63.75" x14ac:dyDescent="0.25">
      <c r="A558" s="15" t="s">
        <v>27</v>
      </c>
      <c r="B558" s="12" t="s">
        <v>436</v>
      </c>
      <c r="C558" s="12" t="s">
        <v>18</v>
      </c>
      <c r="D558" s="12" t="s">
        <v>34</v>
      </c>
      <c r="E558" s="12" t="s">
        <v>50</v>
      </c>
      <c r="F558" s="11">
        <v>100</v>
      </c>
      <c r="G558" s="13">
        <f>10990878.26+438761.53</f>
        <v>11429639.789999999</v>
      </c>
      <c r="H558" s="13"/>
      <c r="I558" s="13">
        <f>10990878.26+438761.53</f>
        <v>11429639.789999999</v>
      </c>
      <c r="J558" s="17"/>
    </row>
    <row r="559" spans="1:10" x14ac:dyDescent="0.25">
      <c r="A559" s="15" t="s">
        <v>54</v>
      </c>
      <c r="B559" s="12" t="s">
        <v>436</v>
      </c>
      <c r="C559" s="12" t="s">
        <v>18</v>
      </c>
      <c r="D559" s="12" t="s">
        <v>55</v>
      </c>
      <c r="E559" s="12"/>
      <c r="F559" s="11"/>
      <c r="G559" s="13">
        <f>G560</f>
        <v>620301.14</v>
      </c>
      <c r="H559" s="13">
        <f>H560</f>
        <v>0</v>
      </c>
      <c r="I559" s="13">
        <f t="shared" ref="I559:J559" si="265">I560</f>
        <v>620301.14</v>
      </c>
      <c r="J559" s="13">
        <f t="shared" si="265"/>
        <v>0</v>
      </c>
    </row>
    <row r="560" spans="1:10" ht="38.25" x14ac:dyDescent="0.25">
      <c r="A560" s="15" t="s">
        <v>132</v>
      </c>
      <c r="B560" s="12" t="s">
        <v>436</v>
      </c>
      <c r="C560" s="12" t="s">
        <v>18</v>
      </c>
      <c r="D560" s="12" t="s">
        <v>55</v>
      </c>
      <c r="E560" s="12" t="s">
        <v>36</v>
      </c>
      <c r="F560" s="11"/>
      <c r="G560" s="13">
        <f t="shared" ref="G560:J560" si="266">G561+G568</f>
        <v>620301.14</v>
      </c>
      <c r="H560" s="13">
        <f t="shared" si="266"/>
        <v>0</v>
      </c>
      <c r="I560" s="13">
        <f t="shared" si="266"/>
        <v>620301.14</v>
      </c>
      <c r="J560" s="13">
        <f t="shared" si="266"/>
        <v>0</v>
      </c>
    </row>
    <row r="561" spans="1:10" ht="38.25" x14ac:dyDescent="0.25">
      <c r="A561" s="15" t="s">
        <v>65</v>
      </c>
      <c r="B561" s="12" t="s">
        <v>436</v>
      </c>
      <c r="C561" s="12" t="s">
        <v>18</v>
      </c>
      <c r="D561" s="12" t="s">
        <v>55</v>
      </c>
      <c r="E561" s="12" t="s">
        <v>66</v>
      </c>
      <c r="F561" s="11"/>
      <c r="G561" s="13">
        <f>G562+G565</f>
        <v>401301.14</v>
      </c>
      <c r="H561" s="13">
        <f t="shared" ref="H561:J561" si="267">H562+H565</f>
        <v>0</v>
      </c>
      <c r="I561" s="13">
        <f t="shared" si="267"/>
        <v>402400</v>
      </c>
      <c r="J561" s="13">
        <f t="shared" si="267"/>
        <v>0</v>
      </c>
    </row>
    <row r="562" spans="1:10" ht="63.75" x14ac:dyDescent="0.25">
      <c r="A562" s="15" t="s">
        <v>67</v>
      </c>
      <c r="B562" s="12" t="s">
        <v>436</v>
      </c>
      <c r="C562" s="12" t="s">
        <v>18</v>
      </c>
      <c r="D562" s="12" t="s">
        <v>55</v>
      </c>
      <c r="E562" s="12" t="s">
        <v>68</v>
      </c>
      <c r="F562" s="11"/>
      <c r="G562" s="13">
        <f>G563</f>
        <v>386900</v>
      </c>
      <c r="H562" s="13">
        <f>H563</f>
        <v>0</v>
      </c>
      <c r="I562" s="13">
        <f t="shared" ref="I562:J562" si="268">I563</f>
        <v>386900</v>
      </c>
      <c r="J562" s="13">
        <f t="shared" si="268"/>
        <v>0</v>
      </c>
    </row>
    <row r="563" spans="1:10" ht="38.25" x14ac:dyDescent="0.25">
      <c r="A563" s="16" t="s">
        <v>69</v>
      </c>
      <c r="B563" s="12" t="s">
        <v>436</v>
      </c>
      <c r="C563" s="12" t="s">
        <v>18</v>
      </c>
      <c r="D563" s="12" t="s">
        <v>55</v>
      </c>
      <c r="E563" s="12" t="s">
        <v>70</v>
      </c>
      <c r="F563" s="11"/>
      <c r="G563" s="13">
        <f t="shared" ref="G563:J563" si="269">G564</f>
        <v>386900</v>
      </c>
      <c r="H563" s="13">
        <f t="shared" si="269"/>
        <v>0</v>
      </c>
      <c r="I563" s="13">
        <f t="shared" si="269"/>
        <v>386900</v>
      </c>
      <c r="J563" s="13">
        <f t="shared" si="269"/>
        <v>0</v>
      </c>
    </row>
    <row r="564" spans="1:10" ht="25.5" x14ac:dyDescent="0.25">
      <c r="A564" s="15" t="s">
        <v>30</v>
      </c>
      <c r="B564" s="12" t="s">
        <v>436</v>
      </c>
      <c r="C564" s="12" t="s">
        <v>18</v>
      </c>
      <c r="D564" s="12" t="s">
        <v>55</v>
      </c>
      <c r="E564" s="12" t="s">
        <v>70</v>
      </c>
      <c r="F564" s="11">
        <v>200</v>
      </c>
      <c r="G564" s="13">
        <v>386900</v>
      </c>
      <c r="H564" s="13"/>
      <c r="I564" s="13">
        <v>386900</v>
      </c>
      <c r="J564" s="17"/>
    </row>
    <row r="565" spans="1:10" ht="51" x14ac:dyDescent="0.25">
      <c r="A565" s="15" t="s">
        <v>71</v>
      </c>
      <c r="B565" s="12" t="s">
        <v>436</v>
      </c>
      <c r="C565" s="12" t="s">
        <v>18</v>
      </c>
      <c r="D565" s="12" t="s">
        <v>55</v>
      </c>
      <c r="E565" s="12" t="s">
        <v>72</v>
      </c>
      <c r="F565" s="11"/>
      <c r="G565" s="13">
        <f>G566</f>
        <v>14401.14</v>
      </c>
      <c r="H565" s="13">
        <f>H566</f>
        <v>0</v>
      </c>
      <c r="I565" s="13">
        <f t="shared" ref="I565:J566" si="270">I566</f>
        <v>15500</v>
      </c>
      <c r="J565" s="13">
        <f t="shared" si="270"/>
        <v>0</v>
      </c>
    </row>
    <row r="566" spans="1:10" ht="38.25" x14ac:dyDescent="0.25">
      <c r="A566" s="16" t="s">
        <v>69</v>
      </c>
      <c r="B566" s="12" t="s">
        <v>436</v>
      </c>
      <c r="C566" s="12" t="s">
        <v>18</v>
      </c>
      <c r="D566" s="12" t="s">
        <v>55</v>
      </c>
      <c r="E566" s="12" t="s">
        <v>73</v>
      </c>
      <c r="F566" s="11"/>
      <c r="G566" s="13">
        <f>G567</f>
        <v>14401.14</v>
      </c>
      <c r="H566" s="13">
        <f>H567</f>
        <v>0</v>
      </c>
      <c r="I566" s="13">
        <f t="shared" si="270"/>
        <v>15500</v>
      </c>
      <c r="J566" s="13">
        <f t="shared" si="270"/>
        <v>0</v>
      </c>
    </row>
    <row r="567" spans="1:10" ht="25.5" x14ac:dyDescent="0.25">
      <c r="A567" s="15" t="s">
        <v>30</v>
      </c>
      <c r="B567" s="12" t="s">
        <v>436</v>
      </c>
      <c r="C567" s="12" t="s">
        <v>18</v>
      </c>
      <c r="D567" s="12" t="s">
        <v>55</v>
      </c>
      <c r="E567" s="12" t="s">
        <v>73</v>
      </c>
      <c r="F567" s="11">
        <v>200</v>
      </c>
      <c r="G567" s="13">
        <v>14401.14</v>
      </c>
      <c r="H567" s="13"/>
      <c r="I567" s="13">
        <v>15500</v>
      </c>
      <c r="J567" s="17"/>
    </row>
    <row r="568" spans="1:10" ht="38.25" x14ac:dyDescent="0.25">
      <c r="A568" s="15" t="s">
        <v>244</v>
      </c>
      <c r="B568" s="12" t="s">
        <v>436</v>
      </c>
      <c r="C568" s="12" t="s">
        <v>18</v>
      </c>
      <c r="D568" s="12" t="s">
        <v>55</v>
      </c>
      <c r="E568" s="12" t="s">
        <v>38</v>
      </c>
      <c r="F568" s="11"/>
      <c r="G568" s="13">
        <f>G569</f>
        <v>219000</v>
      </c>
      <c r="H568" s="13">
        <f t="shared" ref="H568:J568" si="271">H569</f>
        <v>0</v>
      </c>
      <c r="I568" s="13">
        <f t="shared" si="271"/>
        <v>217901.14</v>
      </c>
      <c r="J568" s="13">
        <f t="shared" si="271"/>
        <v>0</v>
      </c>
    </row>
    <row r="569" spans="1:10" ht="51" x14ac:dyDescent="0.25">
      <c r="A569" s="15" t="s">
        <v>46</v>
      </c>
      <c r="B569" s="12" t="s">
        <v>436</v>
      </c>
      <c r="C569" s="12" t="s">
        <v>18</v>
      </c>
      <c r="D569" s="12" t="s">
        <v>55</v>
      </c>
      <c r="E569" s="12" t="s">
        <v>47</v>
      </c>
      <c r="F569" s="11"/>
      <c r="G569" s="13">
        <f>G570</f>
        <v>219000</v>
      </c>
      <c r="H569" s="13">
        <f t="shared" ref="H569:J569" si="272">H570</f>
        <v>0</v>
      </c>
      <c r="I569" s="13">
        <f t="shared" si="272"/>
        <v>217901.14</v>
      </c>
      <c r="J569" s="13">
        <f t="shared" si="272"/>
        <v>0</v>
      </c>
    </row>
    <row r="570" spans="1:10" ht="25.5" x14ac:dyDescent="0.25">
      <c r="A570" s="15" t="s">
        <v>80</v>
      </c>
      <c r="B570" s="12" t="s">
        <v>436</v>
      </c>
      <c r="C570" s="12" t="s">
        <v>18</v>
      </c>
      <c r="D570" s="12" t="s">
        <v>55</v>
      </c>
      <c r="E570" s="12" t="s">
        <v>81</v>
      </c>
      <c r="F570" s="11"/>
      <c r="G570" s="13">
        <f>SUM(G571:G572)</f>
        <v>219000</v>
      </c>
      <c r="H570" s="13">
        <f t="shared" ref="H570:J570" si="273">SUM(H571:H572)</f>
        <v>0</v>
      </c>
      <c r="I570" s="13">
        <f t="shared" si="273"/>
        <v>217901.14</v>
      </c>
      <c r="J570" s="13">
        <f t="shared" si="273"/>
        <v>0</v>
      </c>
    </row>
    <row r="571" spans="1:10" ht="25.5" x14ac:dyDescent="0.25">
      <c r="A571" s="15" t="s">
        <v>30</v>
      </c>
      <c r="B571" s="12" t="s">
        <v>436</v>
      </c>
      <c r="C571" s="12" t="s">
        <v>18</v>
      </c>
      <c r="D571" s="12" t="s">
        <v>55</v>
      </c>
      <c r="E571" s="12" t="s">
        <v>81</v>
      </c>
      <c r="F571" s="11">
        <v>200</v>
      </c>
      <c r="G571" s="13">
        <v>216600</v>
      </c>
      <c r="H571" s="13"/>
      <c r="I571" s="13">
        <v>217901.14</v>
      </c>
      <c r="J571" s="17"/>
    </row>
    <row r="572" spans="1:10" x14ac:dyDescent="0.25">
      <c r="A572" s="15" t="s">
        <v>52</v>
      </c>
      <c r="B572" s="12" t="s">
        <v>436</v>
      </c>
      <c r="C572" s="12" t="s">
        <v>18</v>
      </c>
      <c r="D572" s="12" t="s">
        <v>55</v>
      </c>
      <c r="E572" s="12" t="s">
        <v>81</v>
      </c>
      <c r="F572" s="11">
        <v>800</v>
      </c>
      <c r="G572" s="13">
        <v>2400</v>
      </c>
      <c r="H572" s="13"/>
      <c r="I572" s="13"/>
      <c r="J572" s="17"/>
    </row>
    <row r="573" spans="1:10" ht="21.75" customHeight="1" x14ac:dyDescent="0.25">
      <c r="A573" s="15" t="s">
        <v>129</v>
      </c>
      <c r="B573" s="12" t="s">
        <v>436</v>
      </c>
      <c r="C573" s="12" t="s">
        <v>34</v>
      </c>
      <c r="D573" s="12"/>
      <c r="E573" s="12"/>
      <c r="F573" s="12"/>
      <c r="G573" s="13">
        <f>G582+G574</f>
        <v>106257541.45999999</v>
      </c>
      <c r="H573" s="13">
        <f t="shared" ref="H573:J573" si="274">H582+H574</f>
        <v>7617404</v>
      </c>
      <c r="I573" s="13">
        <f t="shared" si="274"/>
        <v>85022161.860000014</v>
      </c>
      <c r="J573" s="13">
        <f t="shared" si="274"/>
        <v>7922108.4000000004</v>
      </c>
    </row>
    <row r="574" spans="1:10" x14ac:dyDescent="0.25">
      <c r="A574" s="16" t="s">
        <v>437</v>
      </c>
      <c r="B574" s="12" t="s">
        <v>436</v>
      </c>
      <c r="C574" s="12" t="s">
        <v>34</v>
      </c>
      <c r="D574" s="12" t="s">
        <v>53</v>
      </c>
      <c r="E574" s="12"/>
      <c r="F574" s="12"/>
      <c r="G574" s="13">
        <f>G575</f>
        <v>7617404</v>
      </c>
      <c r="H574" s="13">
        <f t="shared" ref="H574:J576" si="275">H575</f>
        <v>7617404</v>
      </c>
      <c r="I574" s="13">
        <f t="shared" si="275"/>
        <v>7922108.4000000004</v>
      </c>
      <c r="J574" s="13">
        <f t="shared" si="275"/>
        <v>7922108.4000000004</v>
      </c>
    </row>
    <row r="575" spans="1:10" ht="38.25" x14ac:dyDescent="0.25">
      <c r="A575" s="15" t="s">
        <v>438</v>
      </c>
      <c r="B575" s="12" t="s">
        <v>436</v>
      </c>
      <c r="C575" s="12" t="s">
        <v>34</v>
      </c>
      <c r="D575" s="12" t="s">
        <v>53</v>
      </c>
      <c r="E575" s="12" t="s">
        <v>439</v>
      </c>
      <c r="F575" s="12"/>
      <c r="G575" s="13">
        <f>G576</f>
        <v>7617404</v>
      </c>
      <c r="H575" s="13">
        <f t="shared" si="275"/>
        <v>7617404</v>
      </c>
      <c r="I575" s="13">
        <f t="shared" si="275"/>
        <v>7922108.4000000004</v>
      </c>
      <c r="J575" s="13">
        <f t="shared" si="275"/>
        <v>7922108.4000000004</v>
      </c>
    </row>
    <row r="576" spans="1:10" ht="38.25" x14ac:dyDescent="0.25">
      <c r="A576" s="15" t="s">
        <v>440</v>
      </c>
      <c r="B576" s="12">
        <v>731</v>
      </c>
      <c r="C576" s="12" t="s">
        <v>34</v>
      </c>
      <c r="D576" s="12" t="s">
        <v>53</v>
      </c>
      <c r="E576" s="12" t="s">
        <v>441</v>
      </c>
      <c r="F576" s="12"/>
      <c r="G576" s="13">
        <f>G577</f>
        <v>7617404</v>
      </c>
      <c r="H576" s="13">
        <f>H577</f>
        <v>7617404</v>
      </c>
      <c r="I576" s="13">
        <f t="shared" si="275"/>
        <v>7922108.4000000004</v>
      </c>
      <c r="J576" s="13">
        <f t="shared" si="275"/>
        <v>7922108.4000000004</v>
      </c>
    </row>
    <row r="577" spans="1:10" ht="38.25" x14ac:dyDescent="0.25">
      <c r="A577" s="15" t="s">
        <v>442</v>
      </c>
      <c r="B577" s="12">
        <v>731</v>
      </c>
      <c r="C577" s="12" t="s">
        <v>34</v>
      </c>
      <c r="D577" s="12" t="s">
        <v>53</v>
      </c>
      <c r="E577" s="12" t="s">
        <v>443</v>
      </c>
      <c r="F577" s="12"/>
      <c r="G577" s="13">
        <f>G578+G580</f>
        <v>7617404</v>
      </c>
      <c r="H577" s="13">
        <f t="shared" ref="H577:J577" si="276">H578+H580</f>
        <v>7617404</v>
      </c>
      <c r="I577" s="13">
        <f t="shared" si="276"/>
        <v>7922108.4000000004</v>
      </c>
      <c r="J577" s="13">
        <f t="shared" si="276"/>
        <v>7922108.4000000004</v>
      </c>
    </row>
    <row r="578" spans="1:10" ht="25.5" x14ac:dyDescent="0.25">
      <c r="A578" s="16" t="s">
        <v>444</v>
      </c>
      <c r="B578" s="12" t="s">
        <v>436</v>
      </c>
      <c r="C578" s="12" t="s">
        <v>34</v>
      </c>
      <c r="D578" s="12" t="s">
        <v>53</v>
      </c>
      <c r="E578" s="12" t="s">
        <v>445</v>
      </c>
      <c r="F578" s="12"/>
      <c r="G578" s="13">
        <f>G579</f>
        <v>7598664</v>
      </c>
      <c r="H578" s="13">
        <f t="shared" ref="H578:J578" si="277">H579</f>
        <v>7598664</v>
      </c>
      <c r="I578" s="13">
        <f t="shared" si="277"/>
        <v>7902608.4000000004</v>
      </c>
      <c r="J578" s="13">
        <f t="shared" si="277"/>
        <v>7902608.4000000004</v>
      </c>
    </row>
    <row r="579" spans="1:10" ht="25.5" x14ac:dyDescent="0.25">
      <c r="A579" s="15" t="s">
        <v>30</v>
      </c>
      <c r="B579" s="12" t="s">
        <v>436</v>
      </c>
      <c r="C579" s="12" t="s">
        <v>34</v>
      </c>
      <c r="D579" s="12" t="s">
        <v>53</v>
      </c>
      <c r="E579" s="12" t="s">
        <v>445</v>
      </c>
      <c r="F579" s="12" t="s">
        <v>331</v>
      </c>
      <c r="G579" s="13">
        <v>7598664</v>
      </c>
      <c r="H579" s="13">
        <v>7598664</v>
      </c>
      <c r="I579" s="13">
        <v>7902608.4000000004</v>
      </c>
      <c r="J579" s="13">
        <v>7902608.4000000004</v>
      </c>
    </row>
    <row r="580" spans="1:10" ht="51" x14ac:dyDescent="0.25">
      <c r="A580" s="16" t="s">
        <v>446</v>
      </c>
      <c r="B580" s="12" t="s">
        <v>436</v>
      </c>
      <c r="C580" s="12" t="s">
        <v>34</v>
      </c>
      <c r="D580" s="12" t="s">
        <v>53</v>
      </c>
      <c r="E580" s="12" t="s">
        <v>447</v>
      </c>
      <c r="F580" s="12"/>
      <c r="G580" s="13">
        <f>G581</f>
        <v>18740</v>
      </c>
      <c r="H580" s="13">
        <f t="shared" ref="H580:J580" si="278">H581</f>
        <v>18740</v>
      </c>
      <c r="I580" s="13">
        <f t="shared" si="278"/>
        <v>19500</v>
      </c>
      <c r="J580" s="13">
        <f t="shared" si="278"/>
        <v>19500</v>
      </c>
    </row>
    <row r="581" spans="1:10" ht="25.5" x14ac:dyDescent="0.25">
      <c r="A581" s="15" t="s">
        <v>30</v>
      </c>
      <c r="B581" s="12" t="s">
        <v>436</v>
      </c>
      <c r="C581" s="12" t="s">
        <v>34</v>
      </c>
      <c r="D581" s="12" t="s">
        <v>53</v>
      </c>
      <c r="E581" s="12" t="s">
        <v>447</v>
      </c>
      <c r="F581" s="12" t="s">
        <v>331</v>
      </c>
      <c r="G581" s="13">
        <v>18740</v>
      </c>
      <c r="H581" s="13">
        <v>18740</v>
      </c>
      <c r="I581" s="13">
        <v>19500</v>
      </c>
      <c r="J581" s="13">
        <v>19500</v>
      </c>
    </row>
    <row r="582" spans="1:10" ht="21" customHeight="1" x14ac:dyDescent="0.25">
      <c r="A582" s="15" t="s">
        <v>449</v>
      </c>
      <c r="B582" s="12" t="s">
        <v>436</v>
      </c>
      <c r="C582" s="12" t="s">
        <v>34</v>
      </c>
      <c r="D582" s="12" t="s">
        <v>108</v>
      </c>
      <c r="E582" s="12"/>
      <c r="F582" s="12"/>
      <c r="G582" s="13">
        <f>G583+G595</f>
        <v>98640137.459999993</v>
      </c>
      <c r="H582" s="13">
        <f t="shared" ref="H582:J582" si="279">H583+H595</f>
        <v>0</v>
      </c>
      <c r="I582" s="13">
        <f t="shared" si="279"/>
        <v>77100053.460000008</v>
      </c>
      <c r="J582" s="13">
        <f t="shared" si="279"/>
        <v>0</v>
      </c>
    </row>
    <row r="583" spans="1:10" ht="38.25" x14ac:dyDescent="0.25">
      <c r="A583" s="15" t="s">
        <v>451</v>
      </c>
      <c r="B583" s="12" t="s">
        <v>436</v>
      </c>
      <c r="C583" s="12" t="s">
        <v>34</v>
      </c>
      <c r="D583" s="12" t="s">
        <v>108</v>
      </c>
      <c r="E583" s="12" t="s">
        <v>439</v>
      </c>
      <c r="F583" s="12"/>
      <c r="G583" s="13">
        <f>G584</f>
        <v>94795137.459999993</v>
      </c>
      <c r="H583" s="13">
        <f t="shared" ref="H583:J583" si="280">H584</f>
        <v>0</v>
      </c>
      <c r="I583" s="13">
        <f t="shared" si="280"/>
        <v>73255053.460000008</v>
      </c>
      <c r="J583" s="13">
        <f t="shared" si="280"/>
        <v>0</v>
      </c>
    </row>
    <row r="584" spans="1:10" ht="25.5" x14ac:dyDescent="0.25">
      <c r="A584" s="15" t="s">
        <v>452</v>
      </c>
      <c r="B584" s="12" t="s">
        <v>436</v>
      </c>
      <c r="C584" s="12" t="s">
        <v>34</v>
      </c>
      <c r="D584" s="12" t="s">
        <v>108</v>
      </c>
      <c r="E584" s="12" t="s">
        <v>453</v>
      </c>
      <c r="F584" s="12"/>
      <c r="G584" s="13">
        <f>G585+G588</f>
        <v>94795137.459999993</v>
      </c>
      <c r="H584" s="13">
        <f>H585+H588</f>
        <v>0</v>
      </c>
      <c r="I584" s="13">
        <f>I585+I588</f>
        <v>73255053.460000008</v>
      </c>
      <c r="J584" s="13">
        <f>J585+J588</f>
        <v>0</v>
      </c>
    </row>
    <row r="585" spans="1:10" ht="51" x14ac:dyDescent="0.25">
      <c r="A585" s="22" t="s">
        <v>454</v>
      </c>
      <c r="B585" s="12" t="s">
        <v>436</v>
      </c>
      <c r="C585" s="12" t="s">
        <v>34</v>
      </c>
      <c r="D585" s="12" t="s">
        <v>108</v>
      </c>
      <c r="E585" s="12" t="s">
        <v>455</v>
      </c>
      <c r="F585" s="12"/>
      <c r="G585" s="13">
        <f>G586</f>
        <v>1841950</v>
      </c>
      <c r="H585" s="13">
        <f t="shared" ref="H585:J585" si="281">H586</f>
        <v>0</v>
      </c>
      <c r="I585" s="13">
        <f t="shared" si="281"/>
        <v>1046410</v>
      </c>
      <c r="J585" s="13">
        <f t="shared" si="281"/>
        <v>0</v>
      </c>
    </row>
    <row r="586" spans="1:10" ht="25.5" x14ac:dyDescent="0.25">
      <c r="A586" s="15" t="s">
        <v>456</v>
      </c>
      <c r="B586" s="12" t="s">
        <v>436</v>
      </c>
      <c r="C586" s="12" t="s">
        <v>34</v>
      </c>
      <c r="D586" s="12" t="s">
        <v>108</v>
      </c>
      <c r="E586" s="12" t="s">
        <v>457</v>
      </c>
      <c r="F586" s="12"/>
      <c r="G586" s="13">
        <f>G587</f>
        <v>1841950</v>
      </c>
      <c r="H586" s="13">
        <f>H587</f>
        <v>0</v>
      </c>
      <c r="I586" s="13">
        <f t="shared" ref="I586:J586" si="282">I587</f>
        <v>1046410</v>
      </c>
      <c r="J586" s="13">
        <f t="shared" si="282"/>
        <v>0</v>
      </c>
    </row>
    <row r="587" spans="1:10" ht="25.5" x14ac:dyDescent="0.25">
      <c r="A587" s="15" t="s">
        <v>30</v>
      </c>
      <c r="B587" s="12" t="s">
        <v>436</v>
      </c>
      <c r="C587" s="12" t="s">
        <v>34</v>
      </c>
      <c r="D587" s="12" t="s">
        <v>108</v>
      </c>
      <c r="E587" s="12" t="s">
        <v>457</v>
      </c>
      <c r="F587" s="12" t="s">
        <v>331</v>
      </c>
      <c r="G587" s="13">
        <v>1841950</v>
      </c>
      <c r="H587" s="13"/>
      <c r="I587" s="13">
        <v>1046410</v>
      </c>
      <c r="J587" s="17"/>
    </row>
    <row r="588" spans="1:10" ht="38.25" x14ac:dyDescent="0.25">
      <c r="A588" s="15" t="s">
        <v>458</v>
      </c>
      <c r="B588" s="12" t="s">
        <v>436</v>
      </c>
      <c r="C588" s="12" t="s">
        <v>34</v>
      </c>
      <c r="D588" s="12" t="s">
        <v>108</v>
      </c>
      <c r="E588" s="12" t="s">
        <v>459</v>
      </c>
      <c r="F588" s="12"/>
      <c r="G588" s="13">
        <f>G589+G591+G593</f>
        <v>92953187.459999993</v>
      </c>
      <c r="H588" s="13">
        <f t="shared" ref="H588:J588" si="283">H589+H591+H593</f>
        <v>0</v>
      </c>
      <c r="I588" s="13">
        <f t="shared" si="283"/>
        <v>72208643.460000008</v>
      </c>
      <c r="J588" s="13">
        <f t="shared" si="283"/>
        <v>0</v>
      </c>
    </row>
    <row r="589" spans="1:10" ht="38.25" x14ac:dyDescent="0.25">
      <c r="A589" s="15" t="s">
        <v>460</v>
      </c>
      <c r="B589" s="12" t="s">
        <v>436</v>
      </c>
      <c r="C589" s="12" t="s">
        <v>34</v>
      </c>
      <c r="D589" s="12" t="s">
        <v>108</v>
      </c>
      <c r="E589" s="12" t="s">
        <v>461</v>
      </c>
      <c r="F589" s="12"/>
      <c r="G589" s="13">
        <f>G590</f>
        <v>80626277.459999993</v>
      </c>
      <c r="H589" s="13">
        <f t="shared" ref="H589:J589" si="284">H590</f>
        <v>0</v>
      </c>
      <c r="I589" s="13">
        <f t="shared" si="284"/>
        <v>60944363.460000001</v>
      </c>
      <c r="J589" s="13">
        <f t="shared" si="284"/>
        <v>0</v>
      </c>
    </row>
    <row r="590" spans="1:10" ht="25.5" x14ac:dyDescent="0.25">
      <c r="A590" s="15" t="s">
        <v>30</v>
      </c>
      <c r="B590" s="12" t="s">
        <v>436</v>
      </c>
      <c r="C590" s="12" t="s">
        <v>34</v>
      </c>
      <c r="D590" s="12" t="s">
        <v>108</v>
      </c>
      <c r="E590" s="12" t="s">
        <v>461</v>
      </c>
      <c r="F590" s="12" t="s">
        <v>331</v>
      </c>
      <c r="G590" s="13">
        <v>80626277.459999993</v>
      </c>
      <c r="H590" s="13"/>
      <c r="I590" s="13">
        <v>60944363.460000001</v>
      </c>
      <c r="J590" s="17"/>
    </row>
    <row r="591" spans="1:10" ht="51" x14ac:dyDescent="0.25">
      <c r="A591" s="15" t="s">
        <v>462</v>
      </c>
      <c r="B591" s="12" t="s">
        <v>436</v>
      </c>
      <c r="C591" s="12" t="s">
        <v>34</v>
      </c>
      <c r="D591" s="12" t="s">
        <v>108</v>
      </c>
      <c r="E591" s="12" t="s">
        <v>463</v>
      </c>
      <c r="F591" s="12"/>
      <c r="G591" s="13">
        <f>G592</f>
        <v>12114380</v>
      </c>
      <c r="H591" s="13">
        <f>H592</f>
        <v>0</v>
      </c>
      <c r="I591" s="13">
        <f t="shared" ref="I591:J591" si="285">I592</f>
        <v>11079620</v>
      </c>
      <c r="J591" s="13">
        <f t="shared" si="285"/>
        <v>0</v>
      </c>
    </row>
    <row r="592" spans="1:10" ht="25.5" x14ac:dyDescent="0.25">
      <c r="A592" s="15" t="s">
        <v>30</v>
      </c>
      <c r="B592" s="12" t="s">
        <v>436</v>
      </c>
      <c r="C592" s="12" t="s">
        <v>34</v>
      </c>
      <c r="D592" s="12" t="s">
        <v>108</v>
      </c>
      <c r="E592" s="12" t="s">
        <v>463</v>
      </c>
      <c r="F592" s="12" t="s">
        <v>331</v>
      </c>
      <c r="G592" s="13">
        <v>12114380</v>
      </c>
      <c r="H592" s="13"/>
      <c r="I592" s="13">
        <v>11079620</v>
      </c>
      <c r="J592" s="17"/>
    </row>
    <row r="593" spans="1:10" ht="38.25" x14ac:dyDescent="0.2">
      <c r="A593" s="25" t="s">
        <v>464</v>
      </c>
      <c r="B593" s="12" t="s">
        <v>436</v>
      </c>
      <c r="C593" s="12" t="s">
        <v>34</v>
      </c>
      <c r="D593" s="12" t="s">
        <v>108</v>
      </c>
      <c r="E593" s="12" t="s">
        <v>465</v>
      </c>
      <c r="F593" s="12"/>
      <c r="G593" s="13">
        <f>G594</f>
        <v>212530</v>
      </c>
      <c r="H593" s="13">
        <f t="shared" ref="H593:J593" si="286">H594</f>
        <v>0</v>
      </c>
      <c r="I593" s="13">
        <f t="shared" si="286"/>
        <v>184660</v>
      </c>
      <c r="J593" s="13">
        <f t="shared" si="286"/>
        <v>0</v>
      </c>
    </row>
    <row r="594" spans="1:10" ht="25.5" x14ac:dyDescent="0.25">
      <c r="A594" s="15" t="s">
        <v>30</v>
      </c>
      <c r="B594" s="12" t="s">
        <v>436</v>
      </c>
      <c r="C594" s="12" t="s">
        <v>34</v>
      </c>
      <c r="D594" s="12" t="s">
        <v>108</v>
      </c>
      <c r="E594" s="12" t="s">
        <v>465</v>
      </c>
      <c r="F594" s="12" t="s">
        <v>331</v>
      </c>
      <c r="G594" s="13">
        <v>212530</v>
      </c>
      <c r="H594" s="13"/>
      <c r="I594" s="13">
        <v>184660</v>
      </c>
      <c r="J594" s="13"/>
    </row>
    <row r="595" spans="1:10" ht="51" x14ac:dyDescent="0.25">
      <c r="A595" s="15" t="s">
        <v>466</v>
      </c>
      <c r="B595" s="12" t="s">
        <v>436</v>
      </c>
      <c r="C595" s="12" t="s">
        <v>34</v>
      </c>
      <c r="D595" s="12" t="s">
        <v>108</v>
      </c>
      <c r="E595" s="12" t="s">
        <v>467</v>
      </c>
      <c r="F595" s="12"/>
      <c r="G595" s="13">
        <f>G596</f>
        <v>3845000</v>
      </c>
      <c r="H595" s="13">
        <f t="shared" ref="H595:J597" si="287">H596</f>
        <v>0</v>
      </c>
      <c r="I595" s="13">
        <f t="shared" si="287"/>
        <v>3845000</v>
      </c>
      <c r="J595" s="13">
        <f t="shared" si="287"/>
        <v>0</v>
      </c>
    </row>
    <row r="596" spans="1:10" ht="51" x14ac:dyDescent="0.25">
      <c r="A596" s="15" t="s">
        <v>450</v>
      </c>
      <c r="B596" s="12" t="s">
        <v>436</v>
      </c>
      <c r="C596" s="12" t="s">
        <v>34</v>
      </c>
      <c r="D596" s="12" t="s">
        <v>108</v>
      </c>
      <c r="E596" s="12" t="s">
        <v>468</v>
      </c>
      <c r="F596" s="12"/>
      <c r="G596" s="13">
        <f>G597</f>
        <v>3845000</v>
      </c>
      <c r="H596" s="13">
        <f t="shared" si="287"/>
        <v>0</v>
      </c>
      <c r="I596" s="13">
        <f t="shared" si="287"/>
        <v>3845000</v>
      </c>
      <c r="J596" s="13">
        <f t="shared" si="287"/>
        <v>0</v>
      </c>
    </row>
    <row r="597" spans="1:10" ht="25.5" x14ac:dyDescent="0.25">
      <c r="A597" s="16" t="s">
        <v>86</v>
      </c>
      <c r="B597" s="12" t="s">
        <v>436</v>
      </c>
      <c r="C597" s="12" t="s">
        <v>34</v>
      </c>
      <c r="D597" s="12" t="s">
        <v>108</v>
      </c>
      <c r="E597" s="12" t="s">
        <v>469</v>
      </c>
      <c r="F597" s="12"/>
      <c r="G597" s="13">
        <f>G598</f>
        <v>3845000</v>
      </c>
      <c r="H597" s="13">
        <f t="shared" si="287"/>
        <v>0</v>
      </c>
      <c r="I597" s="13">
        <f t="shared" si="287"/>
        <v>3845000</v>
      </c>
      <c r="J597" s="13">
        <f t="shared" si="287"/>
        <v>0</v>
      </c>
    </row>
    <row r="598" spans="1:10" ht="25.5" x14ac:dyDescent="0.25">
      <c r="A598" s="15" t="s">
        <v>30</v>
      </c>
      <c r="B598" s="12" t="s">
        <v>436</v>
      </c>
      <c r="C598" s="12" t="s">
        <v>34</v>
      </c>
      <c r="D598" s="12" t="s">
        <v>108</v>
      </c>
      <c r="E598" s="12" t="s">
        <v>469</v>
      </c>
      <c r="F598" s="12" t="s">
        <v>331</v>
      </c>
      <c r="G598" s="13">
        <v>3845000</v>
      </c>
      <c r="H598" s="13"/>
      <c r="I598" s="13">
        <v>3845000</v>
      </c>
      <c r="J598" s="13"/>
    </row>
    <row r="599" spans="1:10" x14ac:dyDescent="0.25">
      <c r="A599" s="15" t="s">
        <v>470</v>
      </c>
      <c r="B599" s="11">
        <v>731</v>
      </c>
      <c r="C599" s="11" t="s">
        <v>53</v>
      </c>
      <c r="D599" s="12" t="s">
        <v>4</v>
      </c>
      <c r="E599" s="12"/>
      <c r="F599" s="12"/>
      <c r="G599" s="13">
        <f>G600+G611+G630+G664</f>
        <v>79811190.140000001</v>
      </c>
      <c r="H599" s="13">
        <f>H600+H611+H630+H664</f>
        <v>10623600</v>
      </c>
      <c r="I599" s="13">
        <f>I600+I611+I630+I664</f>
        <v>80651274.140000001</v>
      </c>
      <c r="J599" s="13">
        <f>J600+J611+J630+J664</f>
        <v>10623600</v>
      </c>
    </row>
    <row r="600" spans="1:10" x14ac:dyDescent="0.25">
      <c r="A600" s="15" t="s">
        <v>471</v>
      </c>
      <c r="B600" s="11">
        <v>731</v>
      </c>
      <c r="C600" s="11" t="s">
        <v>53</v>
      </c>
      <c r="D600" s="12" t="s">
        <v>18</v>
      </c>
      <c r="E600" s="12"/>
      <c r="F600" s="12"/>
      <c r="G600" s="13">
        <f>G601</f>
        <v>3324000</v>
      </c>
      <c r="H600" s="13">
        <f>H601</f>
        <v>0</v>
      </c>
      <c r="I600" s="13">
        <f t="shared" ref="I600:J601" si="288">I601</f>
        <v>7624000</v>
      </c>
      <c r="J600" s="13">
        <f t="shared" si="288"/>
        <v>0</v>
      </c>
    </row>
    <row r="601" spans="1:10" ht="38.25" x14ac:dyDescent="0.25">
      <c r="A601" s="15" t="s">
        <v>472</v>
      </c>
      <c r="B601" s="12">
        <v>731</v>
      </c>
      <c r="C601" s="12" t="s">
        <v>53</v>
      </c>
      <c r="D601" s="12" t="s">
        <v>18</v>
      </c>
      <c r="E601" s="12" t="s">
        <v>439</v>
      </c>
      <c r="F601" s="12"/>
      <c r="G601" s="13">
        <f>G602</f>
        <v>3324000</v>
      </c>
      <c r="H601" s="13">
        <f>H602</f>
        <v>0</v>
      </c>
      <c r="I601" s="13">
        <f t="shared" si="288"/>
        <v>7624000</v>
      </c>
      <c r="J601" s="13">
        <f t="shared" si="288"/>
        <v>0</v>
      </c>
    </row>
    <row r="602" spans="1:10" ht="25.5" x14ac:dyDescent="0.25">
      <c r="A602" s="15" t="s">
        <v>473</v>
      </c>
      <c r="B602" s="12">
        <v>731</v>
      </c>
      <c r="C602" s="12" t="s">
        <v>53</v>
      </c>
      <c r="D602" s="12" t="s">
        <v>18</v>
      </c>
      <c r="E602" s="12" t="s">
        <v>474</v>
      </c>
      <c r="F602" s="12"/>
      <c r="G602" s="13">
        <f>G603+G606</f>
        <v>3324000</v>
      </c>
      <c r="H602" s="13">
        <f>H603+H606</f>
        <v>0</v>
      </c>
      <c r="I602" s="13">
        <f t="shared" ref="I602:J602" si="289">I603+I606</f>
        <v>7624000</v>
      </c>
      <c r="J602" s="13">
        <f t="shared" si="289"/>
        <v>0</v>
      </c>
    </row>
    <row r="603" spans="1:10" ht="38.25" x14ac:dyDescent="0.25">
      <c r="A603" s="15" t="s">
        <v>475</v>
      </c>
      <c r="B603" s="12">
        <v>731</v>
      </c>
      <c r="C603" s="12" t="s">
        <v>53</v>
      </c>
      <c r="D603" s="12" t="s">
        <v>18</v>
      </c>
      <c r="E603" s="12" t="s">
        <v>476</v>
      </c>
      <c r="F603" s="12"/>
      <c r="G603" s="13">
        <f>G604</f>
        <v>0</v>
      </c>
      <c r="H603" s="13">
        <f>H604</f>
        <v>0</v>
      </c>
      <c r="I603" s="13">
        <f t="shared" ref="I603:J603" si="290">I604</f>
        <v>1000000</v>
      </c>
      <c r="J603" s="13">
        <f t="shared" si="290"/>
        <v>0</v>
      </c>
    </row>
    <row r="604" spans="1:10" ht="25.5" x14ac:dyDescent="0.25">
      <c r="A604" s="16" t="s">
        <v>477</v>
      </c>
      <c r="B604" s="12">
        <v>731</v>
      </c>
      <c r="C604" s="12" t="s">
        <v>53</v>
      </c>
      <c r="D604" s="12" t="s">
        <v>18</v>
      </c>
      <c r="E604" s="12" t="s">
        <v>478</v>
      </c>
      <c r="F604" s="12"/>
      <c r="G604" s="13">
        <f t="shared" ref="G604:J604" si="291">SUM(G605:G605)</f>
        <v>0</v>
      </c>
      <c r="H604" s="13">
        <f t="shared" si="291"/>
        <v>0</v>
      </c>
      <c r="I604" s="13">
        <f t="shared" si="291"/>
        <v>1000000</v>
      </c>
      <c r="J604" s="13">
        <f t="shared" si="291"/>
        <v>0</v>
      </c>
    </row>
    <row r="605" spans="1:10" ht="25.5" x14ac:dyDescent="0.25">
      <c r="A605" s="15" t="s">
        <v>30</v>
      </c>
      <c r="B605" s="12">
        <v>731</v>
      </c>
      <c r="C605" s="12" t="s">
        <v>53</v>
      </c>
      <c r="D605" s="12" t="s">
        <v>18</v>
      </c>
      <c r="E605" s="12" t="s">
        <v>478</v>
      </c>
      <c r="F605" s="12" t="s">
        <v>331</v>
      </c>
      <c r="G605" s="13">
        <v>0</v>
      </c>
      <c r="H605" s="13"/>
      <c r="I605" s="13">
        <v>1000000</v>
      </c>
      <c r="J605" s="17"/>
    </row>
    <row r="606" spans="1:10" ht="25.5" x14ac:dyDescent="0.25">
      <c r="A606" s="15" t="s">
        <v>479</v>
      </c>
      <c r="B606" s="12">
        <v>731</v>
      </c>
      <c r="C606" s="12" t="s">
        <v>53</v>
      </c>
      <c r="D606" s="12" t="s">
        <v>18</v>
      </c>
      <c r="E606" s="12" t="s">
        <v>480</v>
      </c>
      <c r="F606" s="12"/>
      <c r="G606" s="13">
        <f>G609+G607</f>
        <v>3324000</v>
      </c>
      <c r="H606" s="13">
        <f t="shared" ref="H606:J606" si="292">H609+H607</f>
        <v>0</v>
      </c>
      <c r="I606" s="13">
        <f t="shared" si="292"/>
        <v>6624000</v>
      </c>
      <c r="J606" s="13">
        <f t="shared" si="292"/>
        <v>0</v>
      </c>
    </row>
    <row r="607" spans="1:10" ht="25.5" x14ac:dyDescent="0.25">
      <c r="A607" s="15" t="s">
        <v>481</v>
      </c>
      <c r="B607" s="12">
        <v>731</v>
      </c>
      <c r="C607" s="12" t="s">
        <v>53</v>
      </c>
      <c r="D607" s="12" t="s">
        <v>18</v>
      </c>
      <c r="E607" s="12" t="s">
        <v>482</v>
      </c>
      <c r="F607" s="12"/>
      <c r="G607" s="13">
        <f>G608</f>
        <v>3324000</v>
      </c>
      <c r="H607" s="13">
        <f t="shared" ref="H607:J607" si="293">H608</f>
        <v>0</v>
      </c>
      <c r="I607" s="13">
        <f t="shared" si="293"/>
        <v>6524000</v>
      </c>
      <c r="J607" s="13">
        <f t="shared" si="293"/>
        <v>0</v>
      </c>
    </row>
    <row r="608" spans="1:10" ht="25.5" x14ac:dyDescent="0.25">
      <c r="A608" s="15" t="s">
        <v>30</v>
      </c>
      <c r="B608" s="12" t="s">
        <v>436</v>
      </c>
      <c r="C608" s="12" t="s">
        <v>53</v>
      </c>
      <c r="D608" s="12" t="s">
        <v>18</v>
      </c>
      <c r="E608" s="12" t="s">
        <v>482</v>
      </c>
      <c r="F608" s="12" t="s">
        <v>331</v>
      </c>
      <c r="G608" s="13">
        <v>3324000</v>
      </c>
      <c r="H608" s="13"/>
      <c r="I608" s="13">
        <v>6524000</v>
      </c>
      <c r="J608" s="13"/>
    </row>
    <row r="609" spans="1:10" ht="25.5" x14ac:dyDescent="0.25">
      <c r="A609" s="16" t="s">
        <v>483</v>
      </c>
      <c r="B609" s="12">
        <v>731</v>
      </c>
      <c r="C609" s="12" t="s">
        <v>53</v>
      </c>
      <c r="D609" s="12" t="s">
        <v>18</v>
      </c>
      <c r="E609" s="12" t="s">
        <v>484</v>
      </c>
      <c r="F609" s="12"/>
      <c r="G609" s="13">
        <f>G610</f>
        <v>0</v>
      </c>
      <c r="H609" s="13">
        <f>H610</f>
        <v>0</v>
      </c>
      <c r="I609" s="13">
        <f t="shared" ref="I609:J609" si="294">I610</f>
        <v>100000</v>
      </c>
      <c r="J609" s="13">
        <f t="shared" si="294"/>
        <v>0</v>
      </c>
    </row>
    <row r="610" spans="1:10" ht="25.5" x14ac:dyDescent="0.25">
      <c r="A610" s="15" t="s">
        <v>30</v>
      </c>
      <c r="B610" s="12">
        <v>731</v>
      </c>
      <c r="C610" s="12" t="s">
        <v>53</v>
      </c>
      <c r="D610" s="12" t="s">
        <v>18</v>
      </c>
      <c r="E610" s="12" t="s">
        <v>484</v>
      </c>
      <c r="F610" s="12" t="s">
        <v>331</v>
      </c>
      <c r="G610" s="13">
        <v>0</v>
      </c>
      <c r="H610" s="13"/>
      <c r="I610" s="13">
        <v>100000</v>
      </c>
      <c r="J610" s="17"/>
    </row>
    <row r="611" spans="1:10" x14ac:dyDescent="0.25">
      <c r="A611" s="15" t="s">
        <v>485</v>
      </c>
      <c r="B611" s="12" t="s">
        <v>436</v>
      </c>
      <c r="C611" s="12" t="s">
        <v>53</v>
      </c>
      <c r="D611" s="12" t="s">
        <v>20</v>
      </c>
      <c r="E611" s="12"/>
      <c r="F611" s="12"/>
      <c r="G611" s="13">
        <f t="shared" ref="G611:J611" si="295">G626+G612</f>
        <v>9722500</v>
      </c>
      <c r="H611" s="13">
        <f t="shared" si="295"/>
        <v>0</v>
      </c>
      <c r="I611" s="13">
        <f t="shared" si="295"/>
        <v>9722500</v>
      </c>
      <c r="J611" s="13">
        <f t="shared" si="295"/>
        <v>0</v>
      </c>
    </row>
    <row r="612" spans="1:10" ht="38.25" x14ac:dyDescent="0.25">
      <c r="A612" s="15" t="s">
        <v>486</v>
      </c>
      <c r="B612" s="12">
        <v>731</v>
      </c>
      <c r="C612" s="12" t="s">
        <v>53</v>
      </c>
      <c r="D612" s="12" t="s">
        <v>20</v>
      </c>
      <c r="E612" s="12" t="s">
        <v>439</v>
      </c>
      <c r="F612" s="12"/>
      <c r="G612" s="13">
        <f>G613+G622</f>
        <v>8722500</v>
      </c>
      <c r="H612" s="13">
        <f>H613+H622</f>
        <v>0</v>
      </c>
      <c r="I612" s="13">
        <f t="shared" ref="I612:J612" si="296">I613+I622</f>
        <v>8722500</v>
      </c>
      <c r="J612" s="13">
        <f t="shared" si="296"/>
        <v>0</v>
      </c>
    </row>
    <row r="613" spans="1:10" ht="38.25" x14ac:dyDescent="0.25">
      <c r="A613" s="15" t="s">
        <v>487</v>
      </c>
      <c r="B613" s="12">
        <v>731</v>
      </c>
      <c r="C613" s="12" t="s">
        <v>53</v>
      </c>
      <c r="D613" s="12" t="s">
        <v>20</v>
      </c>
      <c r="E613" s="12" t="s">
        <v>488</v>
      </c>
      <c r="F613" s="12"/>
      <c r="G613" s="13">
        <f>G614+G619</f>
        <v>5222500</v>
      </c>
      <c r="H613" s="13">
        <f>H614+H619</f>
        <v>0</v>
      </c>
      <c r="I613" s="13">
        <f t="shared" ref="I613:J613" si="297">I614+I619</f>
        <v>5222500</v>
      </c>
      <c r="J613" s="13">
        <f t="shared" si="297"/>
        <v>0</v>
      </c>
    </row>
    <row r="614" spans="1:10" ht="63.75" x14ac:dyDescent="0.25">
      <c r="A614" s="15" t="s">
        <v>489</v>
      </c>
      <c r="B614" s="12">
        <v>731</v>
      </c>
      <c r="C614" s="12" t="s">
        <v>53</v>
      </c>
      <c r="D614" s="12" t="s">
        <v>20</v>
      </c>
      <c r="E614" s="12" t="s">
        <v>490</v>
      </c>
      <c r="F614" s="12"/>
      <c r="G614" s="13">
        <f>G615+G617</f>
        <v>222500</v>
      </c>
      <c r="H614" s="13">
        <f t="shared" ref="H614:J614" si="298">H615+H617</f>
        <v>0</v>
      </c>
      <c r="I614" s="13">
        <f t="shared" si="298"/>
        <v>222500</v>
      </c>
      <c r="J614" s="13">
        <f t="shared" si="298"/>
        <v>0</v>
      </c>
    </row>
    <row r="615" spans="1:10" ht="38.25" x14ac:dyDescent="0.25">
      <c r="A615" s="16" t="s">
        <v>491</v>
      </c>
      <c r="B615" s="12">
        <v>731</v>
      </c>
      <c r="C615" s="12" t="s">
        <v>53</v>
      </c>
      <c r="D615" s="12" t="s">
        <v>20</v>
      </c>
      <c r="E615" s="12" t="s">
        <v>492</v>
      </c>
      <c r="F615" s="12"/>
      <c r="G615" s="13">
        <f t="shared" ref="G615:J615" si="299">SUM(G616:G616)</f>
        <v>200000</v>
      </c>
      <c r="H615" s="13">
        <f t="shared" si="299"/>
        <v>0</v>
      </c>
      <c r="I615" s="13">
        <f t="shared" si="299"/>
        <v>200000</v>
      </c>
      <c r="J615" s="13">
        <f t="shared" si="299"/>
        <v>0</v>
      </c>
    </row>
    <row r="616" spans="1:10" x14ac:dyDescent="0.25">
      <c r="A616" s="16" t="s">
        <v>64</v>
      </c>
      <c r="B616" s="12">
        <v>731</v>
      </c>
      <c r="C616" s="12" t="s">
        <v>53</v>
      </c>
      <c r="D616" s="12" t="s">
        <v>20</v>
      </c>
      <c r="E616" s="12" t="s">
        <v>492</v>
      </c>
      <c r="F616" s="12" t="s">
        <v>493</v>
      </c>
      <c r="G616" s="13">
        <v>200000</v>
      </c>
      <c r="H616" s="13"/>
      <c r="I616" s="13">
        <v>200000</v>
      </c>
      <c r="J616" s="13"/>
    </row>
    <row r="617" spans="1:10" ht="25.5" x14ac:dyDescent="0.25">
      <c r="A617" s="16" t="s">
        <v>80</v>
      </c>
      <c r="B617" s="12">
        <v>731</v>
      </c>
      <c r="C617" s="12" t="s">
        <v>53</v>
      </c>
      <c r="D617" s="12" t="s">
        <v>20</v>
      </c>
      <c r="E617" s="12" t="s">
        <v>494</v>
      </c>
      <c r="F617" s="12"/>
      <c r="G617" s="13">
        <f>G618</f>
        <v>22500</v>
      </c>
      <c r="H617" s="13">
        <f t="shared" ref="H617:J617" si="300">H618</f>
        <v>0</v>
      </c>
      <c r="I617" s="13">
        <f t="shared" si="300"/>
        <v>22500</v>
      </c>
      <c r="J617" s="13">
        <f t="shared" si="300"/>
        <v>0</v>
      </c>
    </row>
    <row r="618" spans="1:10" ht="25.5" x14ac:dyDescent="0.25">
      <c r="A618" s="15" t="s">
        <v>30</v>
      </c>
      <c r="B618" s="12">
        <v>731</v>
      </c>
      <c r="C618" s="12" t="s">
        <v>53</v>
      </c>
      <c r="D618" s="12" t="s">
        <v>20</v>
      </c>
      <c r="E618" s="12" t="s">
        <v>494</v>
      </c>
      <c r="F618" s="12" t="s">
        <v>331</v>
      </c>
      <c r="G618" s="13">
        <v>22500</v>
      </c>
      <c r="H618" s="13"/>
      <c r="I618" s="13">
        <v>22500</v>
      </c>
      <c r="J618" s="13"/>
    </row>
    <row r="619" spans="1:10" ht="51" x14ac:dyDescent="0.25">
      <c r="A619" s="16" t="s">
        <v>495</v>
      </c>
      <c r="B619" s="12">
        <v>731</v>
      </c>
      <c r="C619" s="12" t="s">
        <v>53</v>
      </c>
      <c r="D619" s="12" t="s">
        <v>20</v>
      </c>
      <c r="E619" s="12" t="s">
        <v>496</v>
      </c>
      <c r="F619" s="12"/>
      <c r="G619" s="13">
        <f>G620</f>
        <v>5000000</v>
      </c>
      <c r="H619" s="13">
        <f>H620</f>
        <v>0</v>
      </c>
      <c r="I619" s="13">
        <f t="shared" ref="I619:J620" si="301">I620</f>
        <v>5000000</v>
      </c>
      <c r="J619" s="13">
        <f t="shared" si="301"/>
        <v>0</v>
      </c>
    </row>
    <row r="620" spans="1:10" ht="25.5" x14ac:dyDescent="0.25">
      <c r="A620" s="16" t="s">
        <v>80</v>
      </c>
      <c r="B620" s="12">
        <v>731</v>
      </c>
      <c r="C620" s="12" t="s">
        <v>53</v>
      </c>
      <c r="D620" s="12" t="s">
        <v>20</v>
      </c>
      <c r="E620" s="12" t="s">
        <v>497</v>
      </c>
      <c r="F620" s="12"/>
      <c r="G620" s="13">
        <f>G621</f>
        <v>5000000</v>
      </c>
      <c r="H620" s="13">
        <f>H621</f>
        <v>0</v>
      </c>
      <c r="I620" s="13">
        <f t="shared" si="301"/>
        <v>5000000</v>
      </c>
      <c r="J620" s="13">
        <f t="shared" si="301"/>
        <v>0</v>
      </c>
    </row>
    <row r="621" spans="1:10" ht="25.5" x14ac:dyDescent="0.25">
      <c r="A621" s="15" t="s">
        <v>30</v>
      </c>
      <c r="B621" s="12">
        <v>731</v>
      </c>
      <c r="C621" s="12" t="s">
        <v>53</v>
      </c>
      <c r="D621" s="12" t="s">
        <v>20</v>
      </c>
      <c r="E621" s="12" t="s">
        <v>497</v>
      </c>
      <c r="F621" s="12" t="s">
        <v>331</v>
      </c>
      <c r="G621" s="13">
        <v>5000000</v>
      </c>
      <c r="H621" s="13"/>
      <c r="I621" s="13">
        <v>5000000</v>
      </c>
      <c r="J621" s="13"/>
    </row>
    <row r="622" spans="1:10" ht="38.25" x14ac:dyDescent="0.25">
      <c r="A622" s="15" t="s">
        <v>498</v>
      </c>
      <c r="B622" s="12">
        <v>731</v>
      </c>
      <c r="C622" s="12" t="s">
        <v>53</v>
      </c>
      <c r="D622" s="12" t="s">
        <v>20</v>
      </c>
      <c r="E622" s="12" t="s">
        <v>499</v>
      </c>
      <c r="F622" s="12"/>
      <c r="G622" s="13">
        <f t="shared" ref="G622:J624" si="302">G623</f>
        <v>3500000</v>
      </c>
      <c r="H622" s="13">
        <f t="shared" si="302"/>
        <v>0</v>
      </c>
      <c r="I622" s="13">
        <f t="shared" si="302"/>
        <v>3500000</v>
      </c>
      <c r="J622" s="13">
        <f t="shared" si="302"/>
        <v>0</v>
      </c>
    </row>
    <row r="623" spans="1:10" ht="38.25" x14ac:dyDescent="0.25">
      <c r="A623" s="15" t="s">
        <v>500</v>
      </c>
      <c r="B623" s="12">
        <v>731</v>
      </c>
      <c r="C623" s="12" t="s">
        <v>53</v>
      </c>
      <c r="D623" s="12" t="s">
        <v>20</v>
      </c>
      <c r="E623" s="12" t="s">
        <v>501</v>
      </c>
      <c r="F623" s="12"/>
      <c r="G623" s="13">
        <f t="shared" si="302"/>
        <v>3500000</v>
      </c>
      <c r="H623" s="13">
        <f t="shared" si="302"/>
        <v>0</v>
      </c>
      <c r="I623" s="13">
        <f t="shared" si="302"/>
        <v>3500000</v>
      </c>
      <c r="J623" s="13">
        <f t="shared" si="302"/>
        <v>0</v>
      </c>
    </row>
    <row r="624" spans="1:10" ht="25.5" x14ac:dyDescent="0.25">
      <c r="A624" s="16" t="s">
        <v>80</v>
      </c>
      <c r="B624" s="12">
        <v>731</v>
      </c>
      <c r="C624" s="12" t="s">
        <v>53</v>
      </c>
      <c r="D624" s="12" t="s">
        <v>20</v>
      </c>
      <c r="E624" s="12" t="s">
        <v>502</v>
      </c>
      <c r="F624" s="12"/>
      <c r="G624" s="13">
        <f t="shared" si="302"/>
        <v>3500000</v>
      </c>
      <c r="H624" s="13">
        <f t="shared" si="302"/>
        <v>0</v>
      </c>
      <c r="I624" s="13">
        <f t="shared" si="302"/>
        <v>3500000</v>
      </c>
      <c r="J624" s="13">
        <f t="shared" si="302"/>
        <v>0</v>
      </c>
    </row>
    <row r="625" spans="1:10" ht="25.5" x14ac:dyDescent="0.25">
      <c r="A625" s="15" t="s">
        <v>30</v>
      </c>
      <c r="B625" s="12">
        <v>731</v>
      </c>
      <c r="C625" s="12" t="s">
        <v>53</v>
      </c>
      <c r="D625" s="12" t="s">
        <v>20</v>
      </c>
      <c r="E625" s="12" t="s">
        <v>502</v>
      </c>
      <c r="F625" s="12" t="s">
        <v>331</v>
      </c>
      <c r="G625" s="13">
        <v>3500000</v>
      </c>
      <c r="H625" s="13"/>
      <c r="I625" s="13">
        <v>3500000</v>
      </c>
      <c r="J625" s="17"/>
    </row>
    <row r="626" spans="1:10" x14ac:dyDescent="0.25">
      <c r="A626" s="14" t="s">
        <v>21</v>
      </c>
      <c r="B626" s="12" t="s">
        <v>436</v>
      </c>
      <c r="C626" s="12" t="s">
        <v>53</v>
      </c>
      <c r="D626" s="12" t="s">
        <v>20</v>
      </c>
      <c r="E626" s="12" t="s">
        <v>22</v>
      </c>
      <c r="F626" s="12"/>
      <c r="G626" s="13">
        <f t="shared" ref="G626:J627" si="303">G627</f>
        <v>1000000</v>
      </c>
      <c r="H626" s="13">
        <f t="shared" si="303"/>
        <v>0</v>
      </c>
      <c r="I626" s="13">
        <f t="shared" si="303"/>
        <v>1000000</v>
      </c>
      <c r="J626" s="13">
        <f t="shared" si="303"/>
        <v>0</v>
      </c>
    </row>
    <row r="627" spans="1:10" ht="25.5" x14ac:dyDescent="0.25">
      <c r="A627" s="14" t="s">
        <v>23</v>
      </c>
      <c r="B627" s="12" t="s">
        <v>436</v>
      </c>
      <c r="C627" s="12" t="s">
        <v>53</v>
      </c>
      <c r="D627" s="12" t="s">
        <v>20</v>
      </c>
      <c r="E627" s="12" t="s">
        <v>24</v>
      </c>
      <c r="F627" s="12"/>
      <c r="G627" s="13">
        <f>G628</f>
        <v>1000000</v>
      </c>
      <c r="H627" s="13">
        <f>H628</f>
        <v>0</v>
      </c>
      <c r="I627" s="13">
        <f t="shared" si="303"/>
        <v>1000000</v>
      </c>
      <c r="J627" s="13">
        <f t="shared" si="303"/>
        <v>0</v>
      </c>
    </row>
    <row r="628" spans="1:10" ht="51" x14ac:dyDescent="0.25">
      <c r="A628" s="16" t="s">
        <v>503</v>
      </c>
      <c r="B628" s="12" t="s">
        <v>436</v>
      </c>
      <c r="C628" s="12" t="s">
        <v>53</v>
      </c>
      <c r="D628" s="12" t="s">
        <v>20</v>
      </c>
      <c r="E628" s="12" t="s">
        <v>504</v>
      </c>
      <c r="F628" s="12"/>
      <c r="G628" s="13">
        <f t="shared" ref="G628:J628" si="304">SUM(G629:G629)</f>
        <v>1000000</v>
      </c>
      <c r="H628" s="13">
        <f t="shared" si="304"/>
        <v>0</v>
      </c>
      <c r="I628" s="13">
        <f t="shared" si="304"/>
        <v>1000000</v>
      </c>
      <c r="J628" s="13">
        <f t="shared" si="304"/>
        <v>0</v>
      </c>
    </row>
    <row r="629" spans="1:10" ht="25.5" x14ac:dyDescent="0.25">
      <c r="A629" s="15" t="s">
        <v>30</v>
      </c>
      <c r="B629" s="12" t="s">
        <v>436</v>
      </c>
      <c r="C629" s="12" t="s">
        <v>53</v>
      </c>
      <c r="D629" s="12" t="s">
        <v>20</v>
      </c>
      <c r="E629" s="12" t="s">
        <v>504</v>
      </c>
      <c r="F629" s="12" t="s">
        <v>331</v>
      </c>
      <c r="G629" s="13">
        <v>1000000</v>
      </c>
      <c r="H629" s="13"/>
      <c r="I629" s="13">
        <v>1000000</v>
      </c>
      <c r="J629" s="17"/>
    </row>
    <row r="630" spans="1:10" ht="24.75" customHeight="1" x14ac:dyDescent="0.25">
      <c r="A630" s="15" t="s">
        <v>505</v>
      </c>
      <c r="B630" s="12" t="s">
        <v>436</v>
      </c>
      <c r="C630" s="12" t="s">
        <v>53</v>
      </c>
      <c r="D630" s="12" t="s">
        <v>104</v>
      </c>
      <c r="E630" s="12"/>
      <c r="F630" s="12"/>
      <c r="G630" s="13">
        <f>G631+G660</f>
        <v>41351564</v>
      </c>
      <c r="H630" s="13">
        <f t="shared" ref="H630:J630" si="305">H631+H660</f>
        <v>10623600</v>
      </c>
      <c r="I630" s="13">
        <f t="shared" si="305"/>
        <v>37794704</v>
      </c>
      <c r="J630" s="13">
        <f t="shared" si="305"/>
        <v>10623600</v>
      </c>
    </row>
    <row r="631" spans="1:10" ht="38.25" x14ac:dyDescent="0.25">
      <c r="A631" s="15" t="s">
        <v>438</v>
      </c>
      <c r="B631" s="12">
        <v>731</v>
      </c>
      <c r="C631" s="12" t="s">
        <v>53</v>
      </c>
      <c r="D631" s="12" t="s">
        <v>104</v>
      </c>
      <c r="E631" s="12" t="s">
        <v>439</v>
      </c>
      <c r="F631" s="12"/>
      <c r="G631" s="13">
        <f>G632+G643+G656</f>
        <v>30727964</v>
      </c>
      <c r="H631" s="13">
        <f>H632+H643+H656</f>
        <v>0</v>
      </c>
      <c r="I631" s="13">
        <f>I632+I643+I656</f>
        <v>27171104</v>
      </c>
      <c r="J631" s="13">
        <f>J632+J643+J656</f>
        <v>0</v>
      </c>
    </row>
    <row r="632" spans="1:10" ht="38.25" x14ac:dyDescent="0.25">
      <c r="A632" s="15" t="s">
        <v>506</v>
      </c>
      <c r="B632" s="12">
        <v>731</v>
      </c>
      <c r="C632" s="12" t="s">
        <v>53</v>
      </c>
      <c r="D632" s="12" t="s">
        <v>104</v>
      </c>
      <c r="E632" s="12" t="s">
        <v>507</v>
      </c>
      <c r="F632" s="12"/>
      <c r="G632" s="13">
        <f>G633+G640</f>
        <v>15577310</v>
      </c>
      <c r="H632" s="13">
        <f>H633+H640</f>
        <v>0</v>
      </c>
      <c r="I632" s="13">
        <f t="shared" ref="I632:J632" si="306">I633+I640</f>
        <v>15958890</v>
      </c>
      <c r="J632" s="13">
        <f t="shared" si="306"/>
        <v>0</v>
      </c>
    </row>
    <row r="633" spans="1:10" ht="38.25" x14ac:dyDescent="0.25">
      <c r="A633" s="15" t="s">
        <v>508</v>
      </c>
      <c r="B633" s="12">
        <v>731</v>
      </c>
      <c r="C633" s="12" t="s">
        <v>53</v>
      </c>
      <c r="D633" s="12" t="s">
        <v>104</v>
      </c>
      <c r="E633" s="12" t="s">
        <v>509</v>
      </c>
      <c r="F633" s="12"/>
      <c r="G633" s="13">
        <f>G634+G636+G638</f>
        <v>14877310</v>
      </c>
      <c r="H633" s="13">
        <f>H634+H636+H638</f>
        <v>0</v>
      </c>
      <c r="I633" s="13">
        <f t="shared" ref="I633:J633" si="307">I634+I636+I638</f>
        <v>15258890</v>
      </c>
      <c r="J633" s="13">
        <f t="shared" si="307"/>
        <v>0</v>
      </c>
    </row>
    <row r="634" spans="1:10" ht="25.5" x14ac:dyDescent="0.25">
      <c r="A634" s="15" t="s">
        <v>510</v>
      </c>
      <c r="B634" s="12">
        <v>731</v>
      </c>
      <c r="C634" s="12" t="s">
        <v>53</v>
      </c>
      <c r="D634" s="12" t="s">
        <v>104</v>
      </c>
      <c r="E634" s="12" t="s">
        <v>511</v>
      </c>
      <c r="F634" s="12"/>
      <c r="G634" s="13">
        <f>G635</f>
        <v>9797510</v>
      </c>
      <c r="H634" s="13">
        <f>H635</f>
        <v>0</v>
      </c>
      <c r="I634" s="13">
        <f t="shared" ref="I634:J634" si="308">I635</f>
        <v>10179090</v>
      </c>
      <c r="J634" s="13">
        <f t="shared" si="308"/>
        <v>0</v>
      </c>
    </row>
    <row r="635" spans="1:10" ht="25.5" x14ac:dyDescent="0.25">
      <c r="A635" s="15" t="s">
        <v>30</v>
      </c>
      <c r="B635" s="12">
        <v>731</v>
      </c>
      <c r="C635" s="12" t="s">
        <v>53</v>
      </c>
      <c r="D635" s="12" t="s">
        <v>104</v>
      </c>
      <c r="E635" s="12" t="s">
        <v>511</v>
      </c>
      <c r="F635" s="12" t="s">
        <v>331</v>
      </c>
      <c r="G635" s="13">
        <v>9797510</v>
      </c>
      <c r="H635" s="13"/>
      <c r="I635" s="13">
        <v>10179090</v>
      </c>
      <c r="J635" s="17"/>
    </row>
    <row r="636" spans="1:10" x14ac:dyDescent="0.25">
      <c r="A636" s="15" t="s">
        <v>512</v>
      </c>
      <c r="B636" s="12">
        <v>731</v>
      </c>
      <c r="C636" s="12" t="s">
        <v>53</v>
      </c>
      <c r="D636" s="12" t="s">
        <v>104</v>
      </c>
      <c r="E636" s="12" t="s">
        <v>513</v>
      </c>
      <c r="F636" s="12"/>
      <c r="G636" s="13">
        <f>G637</f>
        <v>4304200</v>
      </c>
      <c r="H636" s="13">
        <f>H637</f>
        <v>0</v>
      </c>
      <c r="I636" s="13">
        <f t="shared" ref="I636:J636" si="309">I637</f>
        <v>4304200</v>
      </c>
      <c r="J636" s="13">
        <f t="shared" si="309"/>
        <v>0</v>
      </c>
    </row>
    <row r="637" spans="1:10" ht="25.5" x14ac:dyDescent="0.25">
      <c r="A637" s="15" t="s">
        <v>30</v>
      </c>
      <c r="B637" s="12">
        <v>731</v>
      </c>
      <c r="C637" s="12" t="s">
        <v>53</v>
      </c>
      <c r="D637" s="12" t="s">
        <v>104</v>
      </c>
      <c r="E637" s="12" t="s">
        <v>513</v>
      </c>
      <c r="F637" s="12" t="s">
        <v>331</v>
      </c>
      <c r="G637" s="13">
        <v>4304200</v>
      </c>
      <c r="H637" s="13"/>
      <c r="I637" s="13">
        <v>4304200</v>
      </c>
      <c r="J637" s="17"/>
    </row>
    <row r="638" spans="1:10" x14ac:dyDescent="0.25">
      <c r="A638" s="15" t="s">
        <v>514</v>
      </c>
      <c r="B638" s="12">
        <v>731</v>
      </c>
      <c r="C638" s="12" t="s">
        <v>53</v>
      </c>
      <c r="D638" s="12" t="s">
        <v>104</v>
      </c>
      <c r="E638" s="12" t="s">
        <v>515</v>
      </c>
      <c r="F638" s="12"/>
      <c r="G638" s="13">
        <f>G639</f>
        <v>775600</v>
      </c>
      <c r="H638" s="13">
        <f>H639</f>
        <v>0</v>
      </c>
      <c r="I638" s="13">
        <f t="shared" ref="I638:J638" si="310">I639</f>
        <v>775600</v>
      </c>
      <c r="J638" s="13">
        <f t="shared" si="310"/>
        <v>0</v>
      </c>
    </row>
    <row r="639" spans="1:10" ht="25.5" x14ac:dyDescent="0.25">
      <c r="A639" s="15" t="s">
        <v>30</v>
      </c>
      <c r="B639" s="12">
        <v>731</v>
      </c>
      <c r="C639" s="12" t="s">
        <v>53</v>
      </c>
      <c r="D639" s="12" t="s">
        <v>104</v>
      </c>
      <c r="E639" s="12" t="s">
        <v>515</v>
      </c>
      <c r="F639" s="12" t="s">
        <v>331</v>
      </c>
      <c r="G639" s="13">
        <v>775600</v>
      </c>
      <c r="H639" s="13"/>
      <c r="I639" s="13">
        <v>775600</v>
      </c>
      <c r="J639" s="17"/>
    </row>
    <row r="640" spans="1:10" ht="25.5" x14ac:dyDescent="0.25">
      <c r="A640" s="15" t="s">
        <v>516</v>
      </c>
      <c r="B640" s="12">
        <v>731</v>
      </c>
      <c r="C640" s="12" t="s">
        <v>53</v>
      </c>
      <c r="D640" s="12" t="s">
        <v>104</v>
      </c>
      <c r="E640" s="12" t="s">
        <v>517</v>
      </c>
      <c r="F640" s="12"/>
      <c r="G640" s="13">
        <f>G641</f>
        <v>700000</v>
      </c>
      <c r="H640" s="13">
        <f>H641</f>
        <v>0</v>
      </c>
      <c r="I640" s="13">
        <f t="shared" ref="I640:J641" si="311">I641</f>
        <v>700000</v>
      </c>
      <c r="J640" s="13">
        <f t="shared" si="311"/>
        <v>0</v>
      </c>
    </row>
    <row r="641" spans="1:12" ht="25.5" x14ac:dyDescent="0.25">
      <c r="A641" s="15" t="s">
        <v>80</v>
      </c>
      <c r="B641" s="12">
        <v>731</v>
      </c>
      <c r="C641" s="12" t="s">
        <v>53</v>
      </c>
      <c r="D641" s="12" t="s">
        <v>104</v>
      </c>
      <c r="E641" s="12" t="s">
        <v>518</v>
      </c>
      <c r="F641" s="12"/>
      <c r="G641" s="13">
        <f>G642</f>
        <v>700000</v>
      </c>
      <c r="H641" s="13">
        <f>H642</f>
        <v>0</v>
      </c>
      <c r="I641" s="13">
        <f t="shared" si="311"/>
        <v>700000</v>
      </c>
      <c r="J641" s="13">
        <f t="shared" si="311"/>
        <v>0</v>
      </c>
    </row>
    <row r="642" spans="1:12" ht="25.5" x14ac:dyDescent="0.25">
      <c r="A642" s="15" t="s">
        <v>30</v>
      </c>
      <c r="B642" s="12">
        <v>731</v>
      </c>
      <c r="C642" s="12" t="s">
        <v>53</v>
      </c>
      <c r="D642" s="12" t="s">
        <v>104</v>
      </c>
      <c r="E642" s="12" t="s">
        <v>518</v>
      </c>
      <c r="F642" s="12" t="s">
        <v>331</v>
      </c>
      <c r="G642" s="13">
        <v>700000</v>
      </c>
      <c r="H642" s="13"/>
      <c r="I642" s="13">
        <v>700000</v>
      </c>
      <c r="J642" s="17"/>
    </row>
    <row r="643" spans="1:12" ht="38.25" x14ac:dyDescent="0.25">
      <c r="A643" s="15" t="s">
        <v>519</v>
      </c>
      <c r="B643" s="12">
        <v>731</v>
      </c>
      <c r="C643" s="12" t="s">
        <v>53</v>
      </c>
      <c r="D643" s="12" t="s">
        <v>104</v>
      </c>
      <c r="E643" s="12" t="s">
        <v>441</v>
      </c>
      <c r="F643" s="12"/>
      <c r="G643" s="13">
        <f>G644+G647+G650+G653</f>
        <v>11125314</v>
      </c>
      <c r="H643" s="13">
        <f t="shared" ref="H643:J643" si="312">H644+H647+H650+H653</f>
        <v>0</v>
      </c>
      <c r="I643" s="13">
        <f t="shared" si="312"/>
        <v>8736314</v>
      </c>
      <c r="J643" s="13">
        <f t="shared" si="312"/>
        <v>0</v>
      </c>
    </row>
    <row r="644" spans="1:12" ht="38.25" x14ac:dyDescent="0.25">
      <c r="A644" s="15" t="s">
        <v>520</v>
      </c>
      <c r="B644" s="12">
        <v>731</v>
      </c>
      <c r="C644" s="12" t="s">
        <v>53</v>
      </c>
      <c r="D644" s="12" t="s">
        <v>104</v>
      </c>
      <c r="E644" s="12" t="s">
        <v>521</v>
      </c>
      <c r="F644" s="12"/>
      <c r="G644" s="13">
        <f>G645</f>
        <v>6306500</v>
      </c>
      <c r="H644" s="13">
        <f t="shared" ref="H644:J644" si="313">H645</f>
        <v>0</v>
      </c>
      <c r="I644" s="13">
        <f t="shared" si="313"/>
        <v>4206500</v>
      </c>
      <c r="J644" s="13">
        <f t="shared" si="313"/>
        <v>0</v>
      </c>
    </row>
    <row r="645" spans="1:12" ht="25.5" x14ac:dyDescent="0.25">
      <c r="A645" s="15" t="s">
        <v>522</v>
      </c>
      <c r="B645" s="12">
        <v>731</v>
      </c>
      <c r="C645" s="12" t="s">
        <v>53</v>
      </c>
      <c r="D645" s="12" t="s">
        <v>104</v>
      </c>
      <c r="E645" s="12" t="s">
        <v>523</v>
      </c>
      <c r="F645" s="12"/>
      <c r="G645" s="13">
        <f>G646</f>
        <v>6306500</v>
      </c>
      <c r="H645" s="13">
        <f>H646</f>
        <v>0</v>
      </c>
      <c r="I645" s="13">
        <f t="shared" ref="I645:J645" si="314">I646</f>
        <v>4206500</v>
      </c>
      <c r="J645" s="13">
        <f t="shared" si="314"/>
        <v>0</v>
      </c>
      <c r="L645" s="26"/>
    </row>
    <row r="646" spans="1:12" ht="25.5" x14ac:dyDescent="0.25">
      <c r="A646" s="15" t="s">
        <v>30</v>
      </c>
      <c r="B646" s="12">
        <v>731</v>
      </c>
      <c r="C646" s="12" t="s">
        <v>53</v>
      </c>
      <c r="D646" s="12" t="s">
        <v>104</v>
      </c>
      <c r="E646" s="12" t="s">
        <v>523</v>
      </c>
      <c r="F646" s="12" t="s">
        <v>331</v>
      </c>
      <c r="G646" s="13">
        <v>6306500</v>
      </c>
      <c r="H646" s="13"/>
      <c r="I646" s="13">
        <v>4206500</v>
      </c>
      <c r="J646" s="17"/>
    </row>
    <row r="647" spans="1:12" ht="25.5" x14ac:dyDescent="0.25">
      <c r="A647" s="15" t="s">
        <v>524</v>
      </c>
      <c r="B647" s="12">
        <v>731</v>
      </c>
      <c r="C647" s="12" t="s">
        <v>53</v>
      </c>
      <c r="D647" s="12" t="s">
        <v>104</v>
      </c>
      <c r="E647" s="12" t="s">
        <v>525</v>
      </c>
      <c r="F647" s="12"/>
      <c r="G647" s="13">
        <f>G648</f>
        <v>4065814</v>
      </c>
      <c r="H647" s="13">
        <f t="shared" ref="H647:J647" si="315">H648</f>
        <v>0</v>
      </c>
      <c r="I647" s="13">
        <f t="shared" si="315"/>
        <v>4065814</v>
      </c>
      <c r="J647" s="13">
        <f t="shared" si="315"/>
        <v>0</v>
      </c>
    </row>
    <row r="648" spans="1:12" ht="63.75" x14ac:dyDescent="0.25">
      <c r="A648" s="15" t="s">
        <v>526</v>
      </c>
      <c r="B648" s="12">
        <v>731</v>
      </c>
      <c r="C648" s="12" t="s">
        <v>53</v>
      </c>
      <c r="D648" s="12" t="s">
        <v>104</v>
      </c>
      <c r="E648" s="12" t="s">
        <v>527</v>
      </c>
      <c r="F648" s="12"/>
      <c r="G648" s="13">
        <f>G649</f>
        <v>4065814</v>
      </c>
      <c r="H648" s="13">
        <f>H649</f>
        <v>0</v>
      </c>
      <c r="I648" s="13">
        <f t="shared" ref="I648:J648" si="316">I649</f>
        <v>4065814</v>
      </c>
      <c r="J648" s="13">
        <f t="shared" si="316"/>
        <v>0</v>
      </c>
    </row>
    <row r="649" spans="1:12" ht="38.25" x14ac:dyDescent="0.25">
      <c r="A649" s="15" t="s">
        <v>89</v>
      </c>
      <c r="B649" s="12">
        <v>731</v>
      </c>
      <c r="C649" s="12" t="s">
        <v>53</v>
      </c>
      <c r="D649" s="12" t="s">
        <v>104</v>
      </c>
      <c r="E649" s="12" t="s">
        <v>527</v>
      </c>
      <c r="F649" s="12" t="s">
        <v>140</v>
      </c>
      <c r="G649" s="13">
        <v>4065814</v>
      </c>
      <c r="H649" s="13">
        <f>580000-580000</f>
        <v>0</v>
      </c>
      <c r="I649" s="13">
        <v>4065814</v>
      </c>
      <c r="J649" s="13"/>
    </row>
    <row r="650" spans="1:12" ht="25.5" x14ac:dyDescent="0.25">
      <c r="A650" s="15" t="s">
        <v>528</v>
      </c>
      <c r="B650" s="12">
        <v>731</v>
      </c>
      <c r="C650" s="12" t="s">
        <v>53</v>
      </c>
      <c r="D650" s="12" t="s">
        <v>104</v>
      </c>
      <c r="E650" s="12" t="s">
        <v>529</v>
      </c>
      <c r="F650" s="12"/>
      <c r="G650" s="13">
        <f>G651</f>
        <v>553000</v>
      </c>
      <c r="H650" s="13">
        <f>H651</f>
        <v>0</v>
      </c>
      <c r="I650" s="13">
        <f t="shared" ref="I650:J651" si="317">I651</f>
        <v>364000</v>
      </c>
      <c r="J650" s="13">
        <f t="shared" si="317"/>
        <v>0</v>
      </c>
    </row>
    <row r="651" spans="1:12" ht="51" x14ac:dyDescent="0.25">
      <c r="A651" s="15" t="s">
        <v>530</v>
      </c>
      <c r="B651" s="12">
        <v>731</v>
      </c>
      <c r="C651" s="12" t="s">
        <v>53</v>
      </c>
      <c r="D651" s="12" t="s">
        <v>104</v>
      </c>
      <c r="E651" s="12" t="s">
        <v>531</v>
      </c>
      <c r="F651" s="12"/>
      <c r="G651" s="13">
        <f>G652</f>
        <v>553000</v>
      </c>
      <c r="H651" s="13">
        <f>H652</f>
        <v>0</v>
      </c>
      <c r="I651" s="13">
        <f t="shared" si="317"/>
        <v>364000</v>
      </c>
      <c r="J651" s="13">
        <f t="shared" si="317"/>
        <v>0</v>
      </c>
    </row>
    <row r="652" spans="1:12" ht="25.5" x14ac:dyDescent="0.25">
      <c r="A652" s="15" t="s">
        <v>30</v>
      </c>
      <c r="B652" s="12">
        <v>731</v>
      </c>
      <c r="C652" s="12" t="s">
        <v>53</v>
      </c>
      <c r="D652" s="12" t="s">
        <v>104</v>
      </c>
      <c r="E652" s="12" t="s">
        <v>531</v>
      </c>
      <c r="F652" s="12" t="s">
        <v>331</v>
      </c>
      <c r="G652" s="13">
        <v>553000</v>
      </c>
      <c r="H652" s="13"/>
      <c r="I652" s="13">
        <v>364000</v>
      </c>
      <c r="J652" s="13"/>
    </row>
    <row r="653" spans="1:12" ht="25.5" x14ac:dyDescent="0.25">
      <c r="A653" s="15" t="s">
        <v>532</v>
      </c>
      <c r="B653" s="12">
        <v>731</v>
      </c>
      <c r="C653" s="12" t="s">
        <v>53</v>
      </c>
      <c r="D653" s="12" t="s">
        <v>104</v>
      </c>
      <c r="E653" s="12" t="s">
        <v>533</v>
      </c>
      <c r="F653" s="12"/>
      <c r="G653" s="13">
        <f>G654</f>
        <v>200000</v>
      </c>
      <c r="H653" s="13">
        <f>H654</f>
        <v>0</v>
      </c>
      <c r="I653" s="13">
        <f t="shared" ref="I653:J654" si="318">I654</f>
        <v>100000</v>
      </c>
      <c r="J653" s="13">
        <f t="shared" si="318"/>
        <v>0</v>
      </c>
    </row>
    <row r="654" spans="1:12" ht="38.25" x14ac:dyDescent="0.25">
      <c r="A654" s="15" t="s">
        <v>534</v>
      </c>
      <c r="B654" s="12">
        <v>731</v>
      </c>
      <c r="C654" s="12" t="s">
        <v>53</v>
      </c>
      <c r="D654" s="12" t="s">
        <v>104</v>
      </c>
      <c r="E654" s="12" t="s">
        <v>535</v>
      </c>
      <c r="F654" s="12"/>
      <c r="G654" s="13">
        <f>G655</f>
        <v>200000</v>
      </c>
      <c r="H654" s="13">
        <f>H655</f>
        <v>0</v>
      </c>
      <c r="I654" s="13">
        <f t="shared" si="318"/>
        <v>100000</v>
      </c>
      <c r="J654" s="13">
        <f t="shared" si="318"/>
        <v>0</v>
      </c>
    </row>
    <row r="655" spans="1:12" ht="25.5" x14ac:dyDescent="0.25">
      <c r="A655" s="15" t="s">
        <v>30</v>
      </c>
      <c r="B655" s="12">
        <v>731</v>
      </c>
      <c r="C655" s="12" t="s">
        <v>53</v>
      </c>
      <c r="D655" s="12" t="s">
        <v>104</v>
      </c>
      <c r="E655" s="12" t="s">
        <v>535</v>
      </c>
      <c r="F655" s="12" t="s">
        <v>331</v>
      </c>
      <c r="G655" s="13">
        <v>200000</v>
      </c>
      <c r="H655" s="13"/>
      <c r="I655" s="13">
        <v>100000</v>
      </c>
      <c r="J655" s="13"/>
    </row>
    <row r="656" spans="1:12" ht="25.5" x14ac:dyDescent="0.25">
      <c r="A656" s="15" t="s">
        <v>536</v>
      </c>
      <c r="B656" s="12">
        <v>731</v>
      </c>
      <c r="C656" s="12" t="s">
        <v>53</v>
      </c>
      <c r="D656" s="12" t="s">
        <v>104</v>
      </c>
      <c r="E656" s="12" t="s">
        <v>537</v>
      </c>
      <c r="F656" s="12"/>
      <c r="G656" s="13">
        <f>G657</f>
        <v>4025340</v>
      </c>
      <c r="H656" s="13">
        <f t="shared" ref="H656:J656" si="319">H657</f>
        <v>0</v>
      </c>
      <c r="I656" s="13">
        <f t="shared" si="319"/>
        <v>2475900</v>
      </c>
      <c r="J656" s="13">
        <f t="shared" si="319"/>
        <v>0</v>
      </c>
    </row>
    <row r="657" spans="1:10" ht="38.25" x14ac:dyDescent="0.25">
      <c r="A657" s="15" t="s">
        <v>538</v>
      </c>
      <c r="B657" s="12">
        <v>731</v>
      </c>
      <c r="C657" s="12" t="s">
        <v>53</v>
      </c>
      <c r="D657" s="12" t="s">
        <v>104</v>
      </c>
      <c r="E657" s="12" t="s">
        <v>539</v>
      </c>
      <c r="F657" s="12"/>
      <c r="G657" s="13">
        <f>G658</f>
        <v>4025340</v>
      </c>
      <c r="H657" s="13">
        <f t="shared" ref="H657:J657" si="320">H658</f>
        <v>0</v>
      </c>
      <c r="I657" s="13">
        <f t="shared" si="320"/>
        <v>2475900</v>
      </c>
      <c r="J657" s="13">
        <f t="shared" si="320"/>
        <v>0</v>
      </c>
    </row>
    <row r="658" spans="1:10" x14ac:dyDescent="0.25">
      <c r="A658" s="15" t="s">
        <v>540</v>
      </c>
      <c r="B658" s="12">
        <v>731</v>
      </c>
      <c r="C658" s="12" t="s">
        <v>53</v>
      </c>
      <c r="D658" s="12" t="s">
        <v>104</v>
      </c>
      <c r="E658" s="12" t="s">
        <v>541</v>
      </c>
      <c r="F658" s="12"/>
      <c r="G658" s="13">
        <f>G659</f>
        <v>4025340</v>
      </c>
      <c r="H658" s="13">
        <f>H659</f>
        <v>0</v>
      </c>
      <c r="I658" s="13">
        <f t="shared" ref="I658:J658" si="321">I659</f>
        <v>2475900</v>
      </c>
      <c r="J658" s="13">
        <f t="shared" si="321"/>
        <v>0</v>
      </c>
    </row>
    <row r="659" spans="1:10" ht="25.5" x14ac:dyDescent="0.25">
      <c r="A659" s="15" t="s">
        <v>30</v>
      </c>
      <c r="B659" s="12">
        <v>731</v>
      </c>
      <c r="C659" s="12" t="s">
        <v>53</v>
      </c>
      <c r="D659" s="12" t="s">
        <v>104</v>
      </c>
      <c r="E659" s="12" t="s">
        <v>541</v>
      </c>
      <c r="F659" s="12" t="s">
        <v>331</v>
      </c>
      <c r="G659" s="13">
        <v>4025340</v>
      </c>
      <c r="H659" s="13"/>
      <c r="I659" s="13">
        <v>2475900</v>
      </c>
      <c r="J659" s="17"/>
    </row>
    <row r="660" spans="1:10" ht="38.25" x14ac:dyDescent="0.25">
      <c r="A660" s="15" t="s">
        <v>544</v>
      </c>
      <c r="B660" s="12">
        <v>731</v>
      </c>
      <c r="C660" s="12" t="s">
        <v>53</v>
      </c>
      <c r="D660" s="12" t="s">
        <v>104</v>
      </c>
      <c r="E660" s="12" t="s">
        <v>545</v>
      </c>
      <c r="F660" s="12"/>
      <c r="G660" s="13">
        <f>G661</f>
        <v>10623600</v>
      </c>
      <c r="H660" s="13">
        <f t="shared" ref="H660:J662" si="322">H661</f>
        <v>10623600</v>
      </c>
      <c r="I660" s="13">
        <f t="shared" si="322"/>
        <v>10623600</v>
      </c>
      <c r="J660" s="13">
        <f t="shared" si="322"/>
        <v>10623600</v>
      </c>
    </row>
    <row r="661" spans="1:10" ht="38.25" x14ac:dyDescent="0.25">
      <c r="A661" s="15" t="s">
        <v>542</v>
      </c>
      <c r="B661" s="12">
        <v>731</v>
      </c>
      <c r="C661" s="12" t="s">
        <v>53</v>
      </c>
      <c r="D661" s="12" t="s">
        <v>104</v>
      </c>
      <c r="E661" s="12" t="s">
        <v>546</v>
      </c>
      <c r="F661" s="12"/>
      <c r="G661" s="13">
        <f>G662</f>
        <v>10623600</v>
      </c>
      <c r="H661" s="13">
        <f t="shared" si="322"/>
        <v>10623600</v>
      </c>
      <c r="I661" s="13">
        <f t="shared" si="322"/>
        <v>10623600</v>
      </c>
      <c r="J661" s="13">
        <f t="shared" si="322"/>
        <v>10623600</v>
      </c>
    </row>
    <row r="662" spans="1:10" ht="63.75" x14ac:dyDescent="0.25">
      <c r="A662" s="15" t="s">
        <v>543</v>
      </c>
      <c r="B662" s="12">
        <v>731</v>
      </c>
      <c r="C662" s="12" t="s">
        <v>53</v>
      </c>
      <c r="D662" s="12" t="s">
        <v>104</v>
      </c>
      <c r="E662" s="12" t="s">
        <v>547</v>
      </c>
      <c r="F662" s="12"/>
      <c r="G662" s="13">
        <f>G663</f>
        <v>10623600</v>
      </c>
      <c r="H662" s="13">
        <f t="shared" si="322"/>
        <v>10623600</v>
      </c>
      <c r="I662" s="13">
        <f t="shared" si="322"/>
        <v>10623600</v>
      </c>
      <c r="J662" s="13">
        <f t="shared" si="322"/>
        <v>10623600</v>
      </c>
    </row>
    <row r="663" spans="1:10" ht="25.5" x14ac:dyDescent="0.25">
      <c r="A663" s="15" t="s">
        <v>30</v>
      </c>
      <c r="B663" s="12">
        <v>731</v>
      </c>
      <c r="C663" s="12" t="s">
        <v>53</v>
      </c>
      <c r="D663" s="12" t="s">
        <v>104</v>
      </c>
      <c r="E663" s="12" t="s">
        <v>547</v>
      </c>
      <c r="F663" s="12" t="s">
        <v>331</v>
      </c>
      <c r="G663" s="13">
        <v>10623600</v>
      </c>
      <c r="H663" s="13">
        <v>10623600</v>
      </c>
      <c r="I663" s="13">
        <v>10623600</v>
      </c>
      <c r="J663" s="13">
        <v>10623600</v>
      </c>
    </row>
    <row r="664" spans="1:10" ht="25.5" x14ac:dyDescent="0.25">
      <c r="A664" s="15" t="s">
        <v>548</v>
      </c>
      <c r="B664" s="12" t="s">
        <v>436</v>
      </c>
      <c r="C664" s="12" t="s">
        <v>53</v>
      </c>
      <c r="D664" s="12" t="s">
        <v>53</v>
      </c>
      <c r="E664" s="12"/>
      <c r="F664" s="12"/>
      <c r="G664" s="13">
        <f>G665</f>
        <v>25413126.140000001</v>
      </c>
      <c r="H664" s="13">
        <f>H665</f>
        <v>0</v>
      </c>
      <c r="I664" s="13">
        <f t="shared" ref="I664:J665" si="323">I665</f>
        <v>25510070.140000001</v>
      </c>
      <c r="J664" s="13">
        <f t="shared" si="323"/>
        <v>0</v>
      </c>
    </row>
    <row r="665" spans="1:10" x14ac:dyDescent="0.25">
      <c r="A665" s="14" t="s">
        <v>21</v>
      </c>
      <c r="B665" s="12" t="s">
        <v>436</v>
      </c>
      <c r="C665" s="12" t="s">
        <v>53</v>
      </c>
      <c r="D665" s="12" t="s">
        <v>53</v>
      </c>
      <c r="E665" s="12" t="s">
        <v>22</v>
      </c>
      <c r="F665" s="12"/>
      <c r="G665" s="13">
        <f>G666</f>
        <v>25413126.140000001</v>
      </c>
      <c r="H665" s="13">
        <f>H666</f>
        <v>0</v>
      </c>
      <c r="I665" s="13">
        <f t="shared" si="323"/>
        <v>25510070.140000001</v>
      </c>
      <c r="J665" s="13">
        <f t="shared" si="323"/>
        <v>0</v>
      </c>
    </row>
    <row r="666" spans="1:10" ht="25.5" x14ac:dyDescent="0.25">
      <c r="A666" s="16" t="s">
        <v>549</v>
      </c>
      <c r="B666" s="12" t="s">
        <v>436</v>
      </c>
      <c r="C666" s="12" t="s">
        <v>53</v>
      </c>
      <c r="D666" s="12" t="s">
        <v>53</v>
      </c>
      <c r="E666" s="12" t="s">
        <v>110</v>
      </c>
      <c r="F666" s="12"/>
      <c r="G666" s="13">
        <f>G669+G667</f>
        <v>25413126.140000001</v>
      </c>
      <c r="H666" s="13">
        <f>H669+H667</f>
        <v>0</v>
      </c>
      <c r="I666" s="13">
        <f t="shared" ref="I666:J666" si="324">I669+I667</f>
        <v>25510070.140000001</v>
      </c>
      <c r="J666" s="13">
        <f t="shared" si="324"/>
        <v>0</v>
      </c>
    </row>
    <row r="667" spans="1:10" ht="51" x14ac:dyDescent="0.25">
      <c r="A667" s="15" t="s">
        <v>31</v>
      </c>
      <c r="B667" s="12" t="s">
        <v>436</v>
      </c>
      <c r="C667" s="12" t="s">
        <v>53</v>
      </c>
      <c r="D667" s="12" t="s">
        <v>53</v>
      </c>
      <c r="E667" s="12" t="s">
        <v>112</v>
      </c>
      <c r="F667" s="12"/>
      <c r="G667" s="13">
        <f>G668</f>
        <v>400000</v>
      </c>
      <c r="H667" s="13">
        <f>H668</f>
        <v>0</v>
      </c>
      <c r="I667" s="13">
        <f t="shared" ref="I667:J667" si="325">I668</f>
        <v>400000</v>
      </c>
      <c r="J667" s="13">
        <f t="shared" si="325"/>
        <v>0</v>
      </c>
    </row>
    <row r="668" spans="1:10" ht="63.75" x14ac:dyDescent="0.25">
      <c r="A668" s="15" t="s">
        <v>27</v>
      </c>
      <c r="B668" s="12" t="s">
        <v>436</v>
      </c>
      <c r="C668" s="12" t="s">
        <v>53</v>
      </c>
      <c r="D668" s="12" t="s">
        <v>53</v>
      </c>
      <c r="E668" s="12" t="s">
        <v>112</v>
      </c>
      <c r="F668" s="12" t="s">
        <v>550</v>
      </c>
      <c r="G668" s="13">
        <v>400000</v>
      </c>
      <c r="H668" s="13"/>
      <c r="I668" s="13">
        <v>400000</v>
      </c>
      <c r="J668" s="17"/>
    </row>
    <row r="669" spans="1:10" ht="76.5" x14ac:dyDescent="0.25">
      <c r="A669" s="15" t="s">
        <v>551</v>
      </c>
      <c r="B669" s="12" t="s">
        <v>436</v>
      </c>
      <c r="C669" s="12" t="s">
        <v>53</v>
      </c>
      <c r="D669" s="12" t="s">
        <v>53</v>
      </c>
      <c r="E669" s="12" t="s">
        <v>552</v>
      </c>
      <c r="F669" s="12"/>
      <c r="G669" s="13">
        <f>SUM(G670:G672)</f>
        <v>25013126.140000001</v>
      </c>
      <c r="H669" s="13">
        <f>SUM(H670:H672)</f>
        <v>0</v>
      </c>
      <c r="I669" s="13">
        <f t="shared" ref="I669:J669" si="326">SUM(I670:I672)</f>
        <v>25110070.140000001</v>
      </c>
      <c r="J669" s="13">
        <f t="shared" si="326"/>
        <v>0</v>
      </c>
    </row>
    <row r="670" spans="1:10" ht="63.75" x14ac:dyDescent="0.25">
      <c r="A670" s="15" t="s">
        <v>27</v>
      </c>
      <c r="B670" s="12" t="s">
        <v>436</v>
      </c>
      <c r="C670" s="12" t="s">
        <v>53</v>
      </c>
      <c r="D670" s="12" t="s">
        <v>53</v>
      </c>
      <c r="E670" s="12" t="s">
        <v>552</v>
      </c>
      <c r="F670" s="12" t="s">
        <v>550</v>
      </c>
      <c r="G670" s="13">
        <v>21673000.140000001</v>
      </c>
      <c r="H670" s="13"/>
      <c r="I670" s="13">
        <v>21672500.140000001</v>
      </c>
      <c r="J670" s="17"/>
    </row>
    <row r="671" spans="1:10" ht="25.5" x14ac:dyDescent="0.25">
      <c r="A671" s="15" t="s">
        <v>30</v>
      </c>
      <c r="B671" s="12" t="s">
        <v>436</v>
      </c>
      <c r="C671" s="12" t="s">
        <v>53</v>
      </c>
      <c r="D671" s="12" t="s">
        <v>53</v>
      </c>
      <c r="E671" s="12" t="s">
        <v>552</v>
      </c>
      <c r="F671" s="12" t="s">
        <v>331</v>
      </c>
      <c r="G671" s="13">
        <v>3208926</v>
      </c>
      <c r="H671" s="13"/>
      <c r="I671" s="13">
        <v>3306370</v>
      </c>
      <c r="J671" s="17"/>
    </row>
    <row r="672" spans="1:10" x14ac:dyDescent="0.25">
      <c r="A672" s="15" t="s">
        <v>52</v>
      </c>
      <c r="B672" s="12" t="s">
        <v>436</v>
      </c>
      <c r="C672" s="12" t="s">
        <v>53</v>
      </c>
      <c r="D672" s="12" t="s">
        <v>53</v>
      </c>
      <c r="E672" s="12" t="s">
        <v>552</v>
      </c>
      <c r="F672" s="12" t="s">
        <v>448</v>
      </c>
      <c r="G672" s="13">
        <v>131200</v>
      </c>
      <c r="H672" s="13"/>
      <c r="I672" s="13">
        <v>131200</v>
      </c>
      <c r="J672" s="17"/>
    </row>
    <row r="673" spans="1:10" x14ac:dyDescent="0.25">
      <c r="A673" s="15" t="s">
        <v>553</v>
      </c>
      <c r="B673" s="12" t="s">
        <v>436</v>
      </c>
      <c r="C673" s="12" t="s">
        <v>215</v>
      </c>
      <c r="D673" s="12"/>
      <c r="E673" s="12"/>
      <c r="F673" s="11"/>
      <c r="G673" s="13">
        <f t="shared" ref="G673:J678" si="327">G674</f>
        <v>500000</v>
      </c>
      <c r="H673" s="13">
        <f t="shared" si="327"/>
        <v>0</v>
      </c>
      <c r="I673" s="13">
        <f t="shared" si="327"/>
        <v>0</v>
      </c>
      <c r="J673" s="13">
        <f t="shared" si="327"/>
        <v>0</v>
      </c>
    </row>
    <row r="674" spans="1:10" ht="25.5" x14ac:dyDescent="0.25">
      <c r="A674" s="15" t="s">
        <v>554</v>
      </c>
      <c r="B674" s="12" t="s">
        <v>436</v>
      </c>
      <c r="C674" s="12" t="s">
        <v>215</v>
      </c>
      <c r="D674" s="12" t="s">
        <v>53</v>
      </c>
      <c r="E674" s="12"/>
      <c r="F674" s="11"/>
      <c r="G674" s="13">
        <f t="shared" si="327"/>
        <v>500000</v>
      </c>
      <c r="H674" s="13">
        <f>H675</f>
        <v>0</v>
      </c>
      <c r="I674" s="13">
        <f t="shared" si="327"/>
        <v>0</v>
      </c>
      <c r="J674" s="13">
        <f t="shared" si="327"/>
        <v>0</v>
      </c>
    </row>
    <row r="675" spans="1:10" ht="25.5" x14ac:dyDescent="0.25">
      <c r="A675" s="10" t="s">
        <v>258</v>
      </c>
      <c r="B675" s="12" t="s">
        <v>436</v>
      </c>
      <c r="C675" s="12" t="s">
        <v>215</v>
      </c>
      <c r="D675" s="12" t="s">
        <v>53</v>
      </c>
      <c r="E675" s="12" t="s">
        <v>57</v>
      </c>
      <c r="F675" s="11"/>
      <c r="G675" s="13">
        <f t="shared" si="327"/>
        <v>500000</v>
      </c>
      <c r="H675" s="13">
        <f>H676</f>
        <v>0</v>
      </c>
      <c r="I675" s="13">
        <f t="shared" si="327"/>
        <v>0</v>
      </c>
      <c r="J675" s="13">
        <f t="shared" si="327"/>
        <v>0</v>
      </c>
    </row>
    <row r="676" spans="1:10" ht="25.5" x14ac:dyDescent="0.25">
      <c r="A676" s="15" t="s">
        <v>555</v>
      </c>
      <c r="B676" s="12" t="s">
        <v>436</v>
      </c>
      <c r="C676" s="12" t="s">
        <v>215</v>
      </c>
      <c r="D676" s="12" t="s">
        <v>53</v>
      </c>
      <c r="E676" s="12" t="s">
        <v>556</v>
      </c>
      <c r="F676" s="11"/>
      <c r="G676" s="13">
        <f>G677</f>
        <v>500000</v>
      </c>
      <c r="H676" s="13">
        <f t="shared" ref="H676" si="328">H677</f>
        <v>0</v>
      </c>
      <c r="I676" s="13">
        <f t="shared" si="327"/>
        <v>0</v>
      </c>
      <c r="J676" s="13">
        <f t="shared" si="327"/>
        <v>0</v>
      </c>
    </row>
    <row r="677" spans="1:10" ht="25.5" x14ac:dyDescent="0.25">
      <c r="A677" s="15" t="s">
        <v>557</v>
      </c>
      <c r="B677" s="12" t="s">
        <v>436</v>
      </c>
      <c r="C677" s="12" t="s">
        <v>215</v>
      </c>
      <c r="D677" s="12" t="s">
        <v>53</v>
      </c>
      <c r="E677" s="12" t="s">
        <v>558</v>
      </c>
      <c r="F677" s="11"/>
      <c r="G677" s="13">
        <f t="shared" si="327"/>
        <v>500000</v>
      </c>
      <c r="H677" s="13">
        <f t="shared" si="327"/>
        <v>0</v>
      </c>
      <c r="I677" s="13">
        <f t="shared" si="327"/>
        <v>0</v>
      </c>
      <c r="J677" s="13">
        <f t="shared" si="327"/>
        <v>0</v>
      </c>
    </row>
    <row r="678" spans="1:10" ht="25.5" x14ac:dyDescent="0.25">
      <c r="A678" s="16" t="s">
        <v>86</v>
      </c>
      <c r="B678" s="12" t="s">
        <v>436</v>
      </c>
      <c r="C678" s="12" t="s">
        <v>215</v>
      </c>
      <c r="D678" s="12" t="s">
        <v>53</v>
      </c>
      <c r="E678" s="12" t="s">
        <v>559</v>
      </c>
      <c r="F678" s="11"/>
      <c r="G678" s="13">
        <f t="shared" si="327"/>
        <v>500000</v>
      </c>
      <c r="H678" s="13">
        <f t="shared" si="327"/>
        <v>0</v>
      </c>
      <c r="I678" s="13">
        <f t="shared" si="327"/>
        <v>0</v>
      </c>
      <c r="J678" s="13">
        <f t="shared" si="327"/>
        <v>0</v>
      </c>
    </row>
    <row r="679" spans="1:10" ht="25.5" x14ac:dyDescent="0.25">
      <c r="A679" s="15" t="s">
        <v>30</v>
      </c>
      <c r="B679" s="12" t="s">
        <v>436</v>
      </c>
      <c r="C679" s="12" t="s">
        <v>215</v>
      </c>
      <c r="D679" s="12" t="s">
        <v>53</v>
      </c>
      <c r="E679" s="12" t="s">
        <v>559</v>
      </c>
      <c r="F679" s="11">
        <v>200</v>
      </c>
      <c r="G679" s="13">
        <v>500000</v>
      </c>
      <c r="H679" s="13"/>
      <c r="I679" s="13"/>
      <c r="J679" s="13"/>
    </row>
    <row r="680" spans="1:10" x14ac:dyDescent="0.25">
      <c r="A680" s="15" t="s">
        <v>200</v>
      </c>
      <c r="B680" s="12" t="s">
        <v>436</v>
      </c>
      <c r="C680" s="12" t="s">
        <v>131</v>
      </c>
      <c r="D680" s="12"/>
      <c r="E680" s="12"/>
      <c r="F680" s="12"/>
      <c r="G680" s="13">
        <f t="shared" ref="G680:J681" si="329">G681</f>
        <v>200000</v>
      </c>
      <c r="H680" s="13">
        <f t="shared" si="329"/>
        <v>0</v>
      </c>
      <c r="I680" s="13">
        <f t="shared" si="329"/>
        <v>400000</v>
      </c>
      <c r="J680" s="13">
        <f t="shared" si="329"/>
        <v>0</v>
      </c>
    </row>
    <row r="681" spans="1:10" x14ac:dyDescent="0.25">
      <c r="A681" s="21" t="s">
        <v>214</v>
      </c>
      <c r="B681" s="12" t="s">
        <v>436</v>
      </c>
      <c r="C681" s="12" t="s">
        <v>131</v>
      </c>
      <c r="D681" s="12" t="s">
        <v>215</v>
      </c>
      <c r="E681" s="12"/>
      <c r="F681" s="12"/>
      <c r="G681" s="13">
        <f>G682</f>
        <v>200000</v>
      </c>
      <c r="H681" s="13">
        <f>H682</f>
        <v>0</v>
      </c>
      <c r="I681" s="13">
        <f t="shared" si="329"/>
        <v>400000</v>
      </c>
      <c r="J681" s="13">
        <f t="shared" si="329"/>
        <v>0</v>
      </c>
    </row>
    <row r="682" spans="1:10" ht="25.5" x14ac:dyDescent="0.25">
      <c r="A682" s="10" t="s">
        <v>56</v>
      </c>
      <c r="B682" s="12" t="s">
        <v>436</v>
      </c>
      <c r="C682" s="12" t="s">
        <v>131</v>
      </c>
      <c r="D682" s="12" t="s">
        <v>215</v>
      </c>
      <c r="E682" s="12" t="s">
        <v>57</v>
      </c>
      <c r="F682" s="12"/>
      <c r="G682" s="13">
        <f t="shared" ref="G682:J685" si="330">G683</f>
        <v>200000</v>
      </c>
      <c r="H682" s="13">
        <f t="shared" si="330"/>
        <v>0</v>
      </c>
      <c r="I682" s="13">
        <f t="shared" si="330"/>
        <v>400000</v>
      </c>
      <c r="J682" s="13">
        <f t="shared" si="330"/>
        <v>0</v>
      </c>
    </row>
    <row r="683" spans="1:10" ht="25.5" x14ac:dyDescent="0.25">
      <c r="A683" s="15" t="s">
        <v>216</v>
      </c>
      <c r="B683" s="12" t="s">
        <v>436</v>
      </c>
      <c r="C683" s="12" t="s">
        <v>131</v>
      </c>
      <c r="D683" s="12" t="s">
        <v>215</v>
      </c>
      <c r="E683" s="12" t="s">
        <v>217</v>
      </c>
      <c r="F683" s="12"/>
      <c r="G683" s="13">
        <f>G684</f>
        <v>200000</v>
      </c>
      <c r="H683" s="13">
        <f>H684</f>
        <v>0</v>
      </c>
      <c r="I683" s="13">
        <f t="shared" si="330"/>
        <v>400000</v>
      </c>
      <c r="J683" s="13">
        <f t="shared" si="330"/>
        <v>0</v>
      </c>
    </row>
    <row r="684" spans="1:10" ht="25.5" x14ac:dyDescent="0.25">
      <c r="A684" s="15" t="s">
        <v>368</v>
      </c>
      <c r="B684" s="12" t="s">
        <v>436</v>
      </c>
      <c r="C684" s="12" t="s">
        <v>131</v>
      </c>
      <c r="D684" s="12" t="s">
        <v>215</v>
      </c>
      <c r="E684" s="12" t="s">
        <v>369</v>
      </c>
      <c r="F684" s="12"/>
      <c r="G684" s="13">
        <f>G685</f>
        <v>200000</v>
      </c>
      <c r="H684" s="13">
        <f>H685</f>
        <v>0</v>
      </c>
      <c r="I684" s="13">
        <f t="shared" si="330"/>
        <v>400000</v>
      </c>
      <c r="J684" s="13">
        <f t="shared" si="330"/>
        <v>0</v>
      </c>
    </row>
    <row r="685" spans="1:10" ht="25.5" x14ac:dyDescent="0.25">
      <c r="A685" s="16" t="s">
        <v>86</v>
      </c>
      <c r="B685" s="12" t="s">
        <v>436</v>
      </c>
      <c r="C685" s="12" t="s">
        <v>131</v>
      </c>
      <c r="D685" s="12" t="s">
        <v>215</v>
      </c>
      <c r="E685" s="12" t="s">
        <v>370</v>
      </c>
      <c r="F685" s="12"/>
      <c r="G685" s="13">
        <f t="shared" si="330"/>
        <v>200000</v>
      </c>
      <c r="H685" s="13">
        <f t="shared" si="330"/>
        <v>0</v>
      </c>
      <c r="I685" s="13">
        <f t="shared" si="330"/>
        <v>400000</v>
      </c>
      <c r="J685" s="13">
        <f t="shared" si="330"/>
        <v>0</v>
      </c>
    </row>
    <row r="686" spans="1:10" ht="25.5" x14ac:dyDescent="0.25">
      <c r="A686" s="15" t="s">
        <v>30</v>
      </c>
      <c r="B686" s="12" t="s">
        <v>436</v>
      </c>
      <c r="C686" s="12" t="s">
        <v>131</v>
      </c>
      <c r="D686" s="12" t="s">
        <v>215</v>
      </c>
      <c r="E686" s="12" t="s">
        <v>370</v>
      </c>
      <c r="F686" s="12" t="s">
        <v>331</v>
      </c>
      <c r="G686" s="13">
        <v>200000</v>
      </c>
      <c r="H686" s="13"/>
      <c r="I686" s="13">
        <v>400000</v>
      </c>
      <c r="J686" s="17"/>
    </row>
    <row r="687" spans="1:10" x14ac:dyDescent="0.25">
      <c r="A687" s="14" t="s">
        <v>560</v>
      </c>
      <c r="B687" s="12" t="s">
        <v>561</v>
      </c>
      <c r="C687" s="12"/>
      <c r="D687" s="12"/>
      <c r="E687" s="12"/>
      <c r="F687" s="12"/>
      <c r="G687" s="13">
        <f>G688</f>
        <v>9981690.2300000004</v>
      </c>
      <c r="H687" s="13">
        <f>H688</f>
        <v>0</v>
      </c>
      <c r="I687" s="13">
        <f t="shared" ref="I687:J687" si="331">I688</f>
        <v>9981690.2300000004</v>
      </c>
      <c r="J687" s="13">
        <f t="shared" si="331"/>
        <v>0</v>
      </c>
    </row>
    <row r="688" spans="1:10" x14ac:dyDescent="0.25">
      <c r="A688" s="10" t="s">
        <v>17</v>
      </c>
      <c r="B688" s="12" t="s">
        <v>561</v>
      </c>
      <c r="C688" s="12" t="s">
        <v>18</v>
      </c>
      <c r="D688" s="12" t="s">
        <v>4</v>
      </c>
      <c r="E688" s="12" t="s">
        <v>4</v>
      </c>
      <c r="F688" s="11" t="s">
        <v>4</v>
      </c>
      <c r="G688" s="13">
        <f>G689+G712</f>
        <v>9981690.2300000004</v>
      </c>
      <c r="H688" s="13">
        <f t="shared" ref="H688:J688" si="332">H689+H712</f>
        <v>0</v>
      </c>
      <c r="I688" s="13">
        <f t="shared" si="332"/>
        <v>9981690.2300000004</v>
      </c>
      <c r="J688" s="13">
        <f t="shared" si="332"/>
        <v>0</v>
      </c>
    </row>
    <row r="689" spans="1:10" ht="51" x14ac:dyDescent="0.25">
      <c r="A689" s="15" t="s">
        <v>564</v>
      </c>
      <c r="B689" s="12" t="s">
        <v>561</v>
      </c>
      <c r="C689" s="12" t="s">
        <v>18</v>
      </c>
      <c r="D689" s="12" t="s">
        <v>104</v>
      </c>
      <c r="E689" s="12"/>
      <c r="F689" s="12"/>
      <c r="G689" s="13">
        <f>G699+G690</f>
        <v>9561490.2300000004</v>
      </c>
      <c r="H689" s="13">
        <f t="shared" ref="H689:J689" si="333">H699+H690</f>
        <v>0</v>
      </c>
      <c r="I689" s="13">
        <f t="shared" si="333"/>
        <v>9561490.2300000004</v>
      </c>
      <c r="J689" s="13">
        <f t="shared" si="333"/>
        <v>0</v>
      </c>
    </row>
    <row r="690" spans="1:10" ht="38.25" x14ac:dyDescent="0.25">
      <c r="A690" s="15" t="s">
        <v>35</v>
      </c>
      <c r="B690" s="12" t="s">
        <v>561</v>
      </c>
      <c r="C690" s="12" t="s">
        <v>18</v>
      </c>
      <c r="D690" s="12" t="s">
        <v>104</v>
      </c>
      <c r="E690" s="12" t="s">
        <v>36</v>
      </c>
      <c r="F690" s="11"/>
      <c r="G690" s="13">
        <f>G691</f>
        <v>192100</v>
      </c>
      <c r="H690" s="13">
        <f t="shared" ref="H690:J690" si="334">H691</f>
        <v>0</v>
      </c>
      <c r="I690" s="13">
        <f t="shared" si="334"/>
        <v>192100</v>
      </c>
      <c r="J690" s="13">
        <f t="shared" si="334"/>
        <v>0</v>
      </c>
    </row>
    <row r="691" spans="1:10" ht="38.25" x14ac:dyDescent="0.25">
      <c r="A691" s="15" t="s">
        <v>37</v>
      </c>
      <c r="B691" s="12" t="s">
        <v>561</v>
      </c>
      <c r="C691" s="12" t="s">
        <v>18</v>
      </c>
      <c r="D691" s="12" t="s">
        <v>104</v>
      </c>
      <c r="E691" s="12" t="s">
        <v>38</v>
      </c>
      <c r="F691" s="11"/>
      <c r="G691" s="13">
        <f>G692+G696</f>
        <v>192100</v>
      </c>
      <c r="H691" s="13">
        <f t="shared" ref="H691:J691" si="335">H692+H696</f>
        <v>0</v>
      </c>
      <c r="I691" s="13">
        <f t="shared" si="335"/>
        <v>192100</v>
      </c>
      <c r="J691" s="13">
        <f t="shared" si="335"/>
        <v>0</v>
      </c>
    </row>
    <row r="692" spans="1:10" ht="38.25" x14ac:dyDescent="0.25">
      <c r="A692" s="15" t="s">
        <v>39</v>
      </c>
      <c r="B692" s="12" t="s">
        <v>561</v>
      </c>
      <c r="C692" s="12" t="s">
        <v>18</v>
      </c>
      <c r="D692" s="12" t="s">
        <v>104</v>
      </c>
      <c r="E692" s="12" t="s">
        <v>40</v>
      </c>
      <c r="F692" s="11"/>
      <c r="G692" s="13">
        <f>G693</f>
        <v>126200</v>
      </c>
      <c r="H692" s="13">
        <f t="shared" ref="H692:J692" si="336">H693</f>
        <v>0</v>
      </c>
      <c r="I692" s="13">
        <f t="shared" si="336"/>
        <v>126200</v>
      </c>
      <c r="J692" s="13">
        <f t="shared" si="336"/>
        <v>0</v>
      </c>
    </row>
    <row r="693" spans="1:10" ht="25.5" x14ac:dyDescent="0.25">
      <c r="A693" s="15" t="s">
        <v>41</v>
      </c>
      <c r="B693" s="12" t="s">
        <v>561</v>
      </c>
      <c r="C693" s="12" t="s">
        <v>18</v>
      </c>
      <c r="D693" s="12" t="s">
        <v>104</v>
      </c>
      <c r="E693" s="12" t="s">
        <v>42</v>
      </c>
      <c r="F693" s="11"/>
      <c r="G693" s="13">
        <f>SUM(G694:G695)</f>
        <v>126200</v>
      </c>
      <c r="H693" s="13">
        <f t="shared" ref="H693:J693" si="337">SUM(H694:H695)</f>
        <v>0</v>
      </c>
      <c r="I693" s="13">
        <f t="shared" si="337"/>
        <v>126200</v>
      </c>
      <c r="J693" s="13">
        <f t="shared" si="337"/>
        <v>0</v>
      </c>
    </row>
    <row r="694" spans="1:10" ht="63.75" x14ac:dyDescent="0.25">
      <c r="A694" s="15" t="s">
        <v>27</v>
      </c>
      <c r="B694" s="12" t="s">
        <v>561</v>
      </c>
      <c r="C694" s="12" t="s">
        <v>18</v>
      </c>
      <c r="D694" s="12" t="s">
        <v>104</v>
      </c>
      <c r="E694" s="12" t="s">
        <v>42</v>
      </c>
      <c r="F694" s="11">
        <v>100</v>
      </c>
      <c r="G694" s="13">
        <v>31200</v>
      </c>
      <c r="H694" s="13"/>
      <c r="I694" s="13">
        <v>31200</v>
      </c>
      <c r="J694" s="13"/>
    </row>
    <row r="695" spans="1:10" ht="25.5" x14ac:dyDescent="0.25">
      <c r="A695" s="15" t="s">
        <v>30</v>
      </c>
      <c r="B695" s="12" t="s">
        <v>561</v>
      </c>
      <c r="C695" s="12" t="s">
        <v>18</v>
      </c>
      <c r="D695" s="12" t="s">
        <v>104</v>
      </c>
      <c r="E695" s="12" t="s">
        <v>42</v>
      </c>
      <c r="F695" s="11">
        <v>200</v>
      </c>
      <c r="G695" s="13">
        <v>95000</v>
      </c>
      <c r="H695" s="13"/>
      <c r="I695" s="13">
        <v>95000</v>
      </c>
      <c r="J695" s="13"/>
    </row>
    <row r="696" spans="1:10" ht="51" x14ac:dyDescent="0.25">
      <c r="A696" s="15" t="s">
        <v>46</v>
      </c>
      <c r="B696" s="12" t="s">
        <v>561</v>
      </c>
      <c r="C696" s="12" t="s">
        <v>18</v>
      </c>
      <c r="D696" s="12" t="s">
        <v>104</v>
      </c>
      <c r="E696" s="12" t="s">
        <v>47</v>
      </c>
      <c r="F696" s="11"/>
      <c r="G696" s="13">
        <f>G697</f>
        <v>65900</v>
      </c>
      <c r="H696" s="13">
        <f t="shared" ref="H696:J697" si="338">H697</f>
        <v>0</v>
      </c>
      <c r="I696" s="13">
        <f t="shared" si="338"/>
        <v>65900</v>
      </c>
      <c r="J696" s="13">
        <f t="shared" si="338"/>
        <v>0</v>
      </c>
    </row>
    <row r="697" spans="1:10" ht="51" x14ac:dyDescent="0.25">
      <c r="A697" s="15" t="s">
        <v>31</v>
      </c>
      <c r="B697" s="12" t="s">
        <v>561</v>
      </c>
      <c r="C697" s="12" t="s">
        <v>18</v>
      </c>
      <c r="D697" s="12" t="s">
        <v>104</v>
      </c>
      <c r="E697" s="12" t="s">
        <v>48</v>
      </c>
      <c r="F697" s="11"/>
      <c r="G697" s="13">
        <f>G698</f>
        <v>65900</v>
      </c>
      <c r="H697" s="13">
        <f t="shared" si="338"/>
        <v>0</v>
      </c>
      <c r="I697" s="13">
        <f t="shared" si="338"/>
        <v>65900</v>
      </c>
      <c r="J697" s="13">
        <f t="shared" si="338"/>
        <v>0</v>
      </c>
    </row>
    <row r="698" spans="1:10" ht="63.75" x14ac:dyDescent="0.25">
      <c r="A698" s="15" t="s">
        <v>27</v>
      </c>
      <c r="B698" s="12" t="s">
        <v>561</v>
      </c>
      <c r="C698" s="12" t="s">
        <v>18</v>
      </c>
      <c r="D698" s="12" t="s">
        <v>104</v>
      </c>
      <c r="E698" s="12" t="s">
        <v>48</v>
      </c>
      <c r="F698" s="11">
        <v>100</v>
      </c>
      <c r="G698" s="13">
        <v>65900</v>
      </c>
      <c r="H698" s="13"/>
      <c r="I698" s="13">
        <v>65900</v>
      </c>
      <c r="J698" s="13"/>
    </row>
    <row r="699" spans="1:10" x14ac:dyDescent="0.25">
      <c r="A699" s="14" t="s">
        <v>21</v>
      </c>
      <c r="B699" s="12" t="s">
        <v>561</v>
      </c>
      <c r="C699" s="12" t="s">
        <v>18</v>
      </c>
      <c r="D699" s="12" t="s">
        <v>104</v>
      </c>
      <c r="E699" s="12" t="s">
        <v>22</v>
      </c>
      <c r="F699" s="12"/>
      <c r="G699" s="13">
        <f t="shared" ref="G699:J699" si="339">G700</f>
        <v>9369390.2300000004</v>
      </c>
      <c r="H699" s="13">
        <f t="shared" si="339"/>
        <v>0</v>
      </c>
      <c r="I699" s="13">
        <f t="shared" si="339"/>
        <v>9369390.2300000004</v>
      </c>
      <c r="J699" s="13">
        <f t="shared" si="339"/>
        <v>0</v>
      </c>
    </row>
    <row r="700" spans="1:10" ht="25.5" x14ac:dyDescent="0.25">
      <c r="A700" s="27" t="s">
        <v>562</v>
      </c>
      <c r="B700" s="12" t="s">
        <v>561</v>
      </c>
      <c r="C700" s="12" t="s">
        <v>18</v>
      </c>
      <c r="D700" s="12" t="s">
        <v>104</v>
      </c>
      <c r="E700" s="12" t="s">
        <v>563</v>
      </c>
      <c r="F700" s="12"/>
      <c r="G700" s="13">
        <f>G705+G707+G710+G701+G703</f>
        <v>9369390.2300000004</v>
      </c>
      <c r="H700" s="13">
        <f t="shared" ref="H700:J700" si="340">H705+H707+H710+H701+H703</f>
        <v>0</v>
      </c>
      <c r="I700" s="13">
        <f t="shared" si="340"/>
        <v>9369390.2300000004</v>
      </c>
      <c r="J700" s="13">
        <f t="shared" si="340"/>
        <v>0</v>
      </c>
    </row>
    <row r="701" spans="1:10" ht="38.25" x14ac:dyDescent="0.25">
      <c r="A701" s="28" t="s">
        <v>565</v>
      </c>
      <c r="B701" s="12" t="s">
        <v>561</v>
      </c>
      <c r="C701" s="12" t="s">
        <v>18</v>
      </c>
      <c r="D701" s="12" t="s">
        <v>104</v>
      </c>
      <c r="E701" s="12" t="s">
        <v>566</v>
      </c>
      <c r="F701" s="12"/>
      <c r="G701" s="13">
        <f>G702</f>
        <v>2446615.23</v>
      </c>
      <c r="H701" s="13">
        <f t="shared" ref="H701:J701" si="341">H702</f>
        <v>0</v>
      </c>
      <c r="I701" s="13">
        <f t="shared" si="341"/>
        <v>2446615.23</v>
      </c>
      <c r="J701" s="13">
        <f t="shared" si="341"/>
        <v>0</v>
      </c>
    </row>
    <row r="702" spans="1:10" ht="63.75" x14ac:dyDescent="0.25">
      <c r="A702" s="28" t="s">
        <v>27</v>
      </c>
      <c r="B702" s="12" t="s">
        <v>561</v>
      </c>
      <c r="C702" s="12" t="s">
        <v>18</v>
      </c>
      <c r="D702" s="12" t="s">
        <v>104</v>
      </c>
      <c r="E702" s="12" t="s">
        <v>566</v>
      </c>
      <c r="F702" s="12" t="s">
        <v>550</v>
      </c>
      <c r="G702" s="13">
        <f>2352514.64+94100.59</f>
        <v>2446615.23</v>
      </c>
      <c r="H702" s="13"/>
      <c r="I702" s="13">
        <f>2352514.64+94100.59</f>
        <v>2446615.23</v>
      </c>
      <c r="J702" s="13"/>
    </row>
    <row r="703" spans="1:10" ht="38.25" x14ac:dyDescent="0.25">
      <c r="A703" s="28" t="s">
        <v>567</v>
      </c>
      <c r="B703" s="12" t="s">
        <v>561</v>
      </c>
      <c r="C703" s="12" t="s">
        <v>18</v>
      </c>
      <c r="D703" s="12" t="s">
        <v>104</v>
      </c>
      <c r="E703" s="12" t="s">
        <v>568</v>
      </c>
      <c r="F703" s="12"/>
      <c r="G703" s="13">
        <f>G704</f>
        <v>186000</v>
      </c>
      <c r="H703" s="13">
        <f t="shared" ref="H703:J703" si="342">H704</f>
        <v>0</v>
      </c>
      <c r="I703" s="13">
        <f t="shared" si="342"/>
        <v>186000</v>
      </c>
      <c r="J703" s="13">
        <f t="shared" si="342"/>
        <v>0</v>
      </c>
    </row>
    <row r="704" spans="1:10" ht="63.75" x14ac:dyDescent="0.25">
      <c r="A704" s="28" t="s">
        <v>27</v>
      </c>
      <c r="B704" s="12" t="s">
        <v>561</v>
      </c>
      <c r="C704" s="12" t="s">
        <v>18</v>
      </c>
      <c r="D704" s="12" t="s">
        <v>104</v>
      </c>
      <c r="E704" s="12" t="s">
        <v>568</v>
      </c>
      <c r="F704" s="12" t="s">
        <v>550</v>
      </c>
      <c r="G704" s="13">
        <v>186000</v>
      </c>
      <c r="H704" s="13"/>
      <c r="I704" s="13">
        <v>186000</v>
      </c>
      <c r="J704" s="13"/>
    </row>
    <row r="705" spans="1:10" ht="38.25" x14ac:dyDescent="0.25">
      <c r="A705" s="27" t="s">
        <v>569</v>
      </c>
      <c r="B705" s="12" t="s">
        <v>561</v>
      </c>
      <c r="C705" s="12" t="s">
        <v>18</v>
      </c>
      <c r="D705" s="12" t="s">
        <v>104</v>
      </c>
      <c r="E705" s="12" t="s">
        <v>570</v>
      </c>
      <c r="F705" s="12"/>
      <c r="G705" s="13">
        <f>G706</f>
        <v>1722976.8900000001</v>
      </c>
      <c r="H705" s="13">
        <f>H706</f>
        <v>0</v>
      </c>
      <c r="I705" s="13">
        <f t="shared" ref="I705:J705" si="343">I706</f>
        <v>1722976.8900000001</v>
      </c>
      <c r="J705" s="13">
        <f t="shared" si="343"/>
        <v>0</v>
      </c>
    </row>
    <row r="706" spans="1:10" ht="63.75" x14ac:dyDescent="0.25">
      <c r="A706" s="15" t="s">
        <v>27</v>
      </c>
      <c r="B706" s="12" t="s">
        <v>561</v>
      </c>
      <c r="C706" s="12" t="s">
        <v>18</v>
      </c>
      <c r="D706" s="12" t="s">
        <v>104</v>
      </c>
      <c r="E706" s="12" t="s">
        <v>570</v>
      </c>
      <c r="F706" s="12" t="s">
        <v>550</v>
      </c>
      <c r="G706" s="13">
        <f>1656708.55+66268.34</f>
        <v>1722976.8900000001</v>
      </c>
      <c r="H706" s="13"/>
      <c r="I706" s="13">
        <f>1656708.55+66268.34</f>
        <v>1722976.8900000001</v>
      </c>
      <c r="J706" s="17"/>
    </row>
    <row r="707" spans="1:10" ht="38.25" x14ac:dyDescent="0.25">
      <c r="A707" s="27" t="s">
        <v>571</v>
      </c>
      <c r="B707" s="12" t="s">
        <v>561</v>
      </c>
      <c r="C707" s="12" t="s">
        <v>18</v>
      </c>
      <c r="D707" s="12" t="s">
        <v>104</v>
      </c>
      <c r="E707" s="12" t="s">
        <v>572</v>
      </c>
      <c r="F707" s="12"/>
      <c r="G707" s="13">
        <f t="shared" ref="G707:J707" si="344">SUM(G708:G709)</f>
        <v>340350</v>
      </c>
      <c r="H707" s="13">
        <f t="shared" si="344"/>
        <v>0</v>
      </c>
      <c r="I707" s="13">
        <f t="shared" si="344"/>
        <v>340840</v>
      </c>
      <c r="J707" s="13">
        <f t="shared" si="344"/>
        <v>0</v>
      </c>
    </row>
    <row r="708" spans="1:10" ht="63.75" x14ac:dyDescent="0.25">
      <c r="A708" s="15" t="s">
        <v>27</v>
      </c>
      <c r="B708" s="12" t="s">
        <v>561</v>
      </c>
      <c r="C708" s="12" t="s">
        <v>18</v>
      </c>
      <c r="D708" s="12" t="s">
        <v>104</v>
      </c>
      <c r="E708" s="12" t="s">
        <v>572</v>
      </c>
      <c r="F708" s="12" t="s">
        <v>550</v>
      </c>
      <c r="G708" s="13">
        <v>240350</v>
      </c>
      <c r="H708" s="13"/>
      <c r="I708" s="13">
        <v>240840</v>
      </c>
      <c r="J708" s="17"/>
    </row>
    <row r="709" spans="1:10" ht="25.5" x14ac:dyDescent="0.25">
      <c r="A709" s="15" t="s">
        <v>30</v>
      </c>
      <c r="B709" s="12" t="s">
        <v>561</v>
      </c>
      <c r="C709" s="12" t="s">
        <v>18</v>
      </c>
      <c r="D709" s="12" t="s">
        <v>104</v>
      </c>
      <c r="E709" s="12" t="s">
        <v>572</v>
      </c>
      <c r="F709" s="12" t="s">
        <v>331</v>
      </c>
      <c r="G709" s="13">
        <v>100000</v>
      </c>
      <c r="H709" s="13"/>
      <c r="I709" s="13">
        <v>100000</v>
      </c>
      <c r="J709" s="17"/>
    </row>
    <row r="710" spans="1:10" ht="25.5" x14ac:dyDescent="0.25">
      <c r="A710" s="15" t="s">
        <v>49</v>
      </c>
      <c r="B710" s="12" t="s">
        <v>561</v>
      </c>
      <c r="C710" s="12" t="s">
        <v>18</v>
      </c>
      <c r="D710" s="12" t="s">
        <v>104</v>
      </c>
      <c r="E710" s="12" t="s">
        <v>573</v>
      </c>
      <c r="F710" s="11"/>
      <c r="G710" s="13">
        <f>G711</f>
        <v>4673448.1100000003</v>
      </c>
      <c r="H710" s="13">
        <f>H711</f>
        <v>0</v>
      </c>
      <c r="I710" s="13">
        <f t="shared" ref="I710:J710" si="345">I711</f>
        <v>4672958.1100000003</v>
      </c>
      <c r="J710" s="13">
        <f t="shared" si="345"/>
        <v>0</v>
      </c>
    </row>
    <row r="711" spans="1:10" ht="63.75" x14ac:dyDescent="0.25">
      <c r="A711" s="15" t="s">
        <v>27</v>
      </c>
      <c r="B711" s="12" t="s">
        <v>561</v>
      </c>
      <c r="C711" s="12" t="s">
        <v>18</v>
      </c>
      <c r="D711" s="12" t="s">
        <v>104</v>
      </c>
      <c r="E711" s="12" t="s">
        <v>573</v>
      </c>
      <c r="F711" s="11">
        <v>100</v>
      </c>
      <c r="G711" s="13">
        <f>4494526.65+178921.46</f>
        <v>4673448.1100000003</v>
      </c>
      <c r="H711" s="13"/>
      <c r="I711" s="13">
        <f>4494036.65+178921.46</f>
        <v>4672958.1100000003</v>
      </c>
      <c r="J711" s="17"/>
    </row>
    <row r="712" spans="1:10" ht="27" customHeight="1" x14ac:dyDescent="0.25">
      <c r="A712" s="15" t="s">
        <v>54</v>
      </c>
      <c r="B712" s="12" t="s">
        <v>561</v>
      </c>
      <c r="C712" s="12" t="s">
        <v>18</v>
      </c>
      <c r="D712" s="12" t="s">
        <v>55</v>
      </c>
      <c r="E712" s="12"/>
      <c r="F712" s="11"/>
      <c r="G712" s="13">
        <f>G713</f>
        <v>420200</v>
      </c>
      <c r="H712" s="13">
        <f t="shared" ref="H712:J712" si="346">H713</f>
        <v>0</v>
      </c>
      <c r="I712" s="13">
        <f t="shared" si="346"/>
        <v>420200</v>
      </c>
      <c r="J712" s="13">
        <f t="shared" si="346"/>
        <v>0</v>
      </c>
    </row>
    <row r="713" spans="1:10" ht="38.25" x14ac:dyDescent="0.25">
      <c r="A713" s="15" t="s">
        <v>243</v>
      </c>
      <c r="B713" s="12" t="s">
        <v>561</v>
      </c>
      <c r="C713" s="12" t="s">
        <v>18</v>
      </c>
      <c r="D713" s="12" t="s">
        <v>55</v>
      </c>
      <c r="E713" s="12" t="s">
        <v>36</v>
      </c>
      <c r="F713" s="11"/>
      <c r="G713" s="13">
        <f>G714+G721</f>
        <v>420200</v>
      </c>
      <c r="H713" s="13">
        <f>H714+H721</f>
        <v>0</v>
      </c>
      <c r="I713" s="13">
        <f t="shared" ref="I713:J713" si="347">I714+I721</f>
        <v>420200</v>
      </c>
      <c r="J713" s="13">
        <f t="shared" si="347"/>
        <v>0</v>
      </c>
    </row>
    <row r="714" spans="1:10" ht="38.25" x14ac:dyDescent="0.25">
      <c r="A714" s="15" t="s">
        <v>244</v>
      </c>
      <c r="B714" s="12" t="s">
        <v>561</v>
      </c>
      <c r="C714" s="12" t="s">
        <v>18</v>
      </c>
      <c r="D714" s="12" t="s">
        <v>55</v>
      </c>
      <c r="E714" s="12" t="s">
        <v>66</v>
      </c>
      <c r="F714" s="11"/>
      <c r="G714" s="13">
        <f>G715+G718</f>
        <v>302000</v>
      </c>
      <c r="H714" s="13">
        <f>H715+H718</f>
        <v>0</v>
      </c>
      <c r="I714" s="13">
        <f t="shared" ref="I714:J714" si="348">I715+I718</f>
        <v>302000</v>
      </c>
      <c r="J714" s="13">
        <f t="shared" si="348"/>
        <v>0</v>
      </c>
    </row>
    <row r="715" spans="1:10" ht="63.75" x14ac:dyDescent="0.25">
      <c r="A715" s="15" t="s">
        <v>372</v>
      </c>
      <c r="B715" s="12" t="s">
        <v>561</v>
      </c>
      <c r="C715" s="12" t="s">
        <v>18</v>
      </c>
      <c r="D715" s="12" t="s">
        <v>55</v>
      </c>
      <c r="E715" s="12" t="s">
        <v>68</v>
      </c>
      <c r="F715" s="11"/>
      <c r="G715" s="13">
        <f>G716</f>
        <v>230000</v>
      </c>
      <c r="H715" s="13">
        <f>H716</f>
        <v>0</v>
      </c>
      <c r="I715" s="13">
        <f t="shared" ref="I715:J715" si="349">I716</f>
        <v>230000</v>
      </c>
      <c r="J715" s="13">
        <f t="shared" si="349"/>
        <v>0</v>
      </c>
    </row>
    <row r="716" spans="1:10" ht="38.25" x14ac:dyDescent="0.25">
      <c r="A716" s="15" t="s">
        <v>69</v>
      </c>
      <c r="B716" s="12" t="s">
        <v>561</v>
      </c>
      <c r="C716" s="12" t="s">
        <v>18</v>
      </c>
      <c r="D716" s="12" t="s">
        <v>55</v>
      </c>
      <c r="E716" s="12" t="s">
        <v>70</v>
      </c>
      <c r="F716" s="11"/>
      <c r="G716" s="13">
        <f t="shared" ref="G716:J716" si="350">G717</f>
        <v>230000</v>
      </c>
      <c r="H716" s="13">
        <f t="shared" si="350"/>
        <v>0</v>
      </c>
      <c r="I716" s="13">
        <f t="shared" si="350"/>
        <v>230000</v>
      </c>
      <c r="J716" s="13">
        <f t="shared" si="350"/>
        <v>0</v>
      </c>
    </row>
    <row r="717" spans="1:10" ht="25.5" x14ac:dyDescent="0.25">
      <c r="A717" s="15" t="s">
        <v>30</v>
      </c>
      <c r="B717" s="12" t="s">
        <v>561</v>
      </c>
      <c r="C717" s="12" t="s">
        <v>18</v>
      </c>
      <c r="D717" s="12" t="s">
        <v>55</v>
      </c>
      <c r="E717" s="12" t="s">
        <v>70</v>
      </c>
      <c r="F717" s="11">
        <v>200</v>
      </c>
      <c r="G717" s="13">
        <v>230000</v>
      </c>
      <c r="H717" s="13"/>
      <c r="I717" s="13">
        <v>230000</v>
      </c>
      <c r="J717" s="17"/>
    </row>
    <row r="718" spans="1:10" ht="51" x14ac:dyDescent="0.25">
      <c r="A718" s="15" t="s">
        <v>574</v>
      </c>
      <c r="B718" s="12" t="s">
        <v>561</v>
      </c>
      <c r="C718" s="12" t="s">
        <v>18</v>
      </c>
      <c r="D718" s="12" t="s">
        <v>55</v>
      </c>
      <c r="E718" s="12" t="s">
        <v>75</v>
      </c>
      <c r="F718" s="11"/>
      <c r="G718" s="13">
        <f>G719</f>
        <v>72000</v>
      </c>
      <c r="H718" s="13">
        <f>H719</f>
        <v>0</v>
      </c>
      <c r="I718" s="13">
        <f t="shared" ref="I718:J719" si="351">I719</f>
        <v>72000</v>
      </c>
      <c r="J718" s="13">
        <f t="shared" si="351"/>
        <v>0</v>
      </c>
    </row>
    <row r="719" spans="1:10" ht="38.25" x14ac:dyDescent="0.25">
      <c r="A719" s="15" t="s">
        <v>69</v>
      </c>
      <c r="B719" s="12" t="s">
        <v>561</v>
      </c>
      <c r="C719" s="12" t="s">
        <v>18</v>
      </c>
      <c r="D719" s="12" t="s">
        <v>55</v>
      </c>
      <c r="E719" s="12" t="s">
        <v>76</v>
      </c>
      <c r="F719" s="11"/>
      <c r="G719" s="13">
        <f>G720</f>
        <v>72000</v>
      </c>
      <c r="H719" s="13">
        <f>H720</f>
        <v>0</v>
      </c>
      <c r="I719" s="13">
        <f t="shared" si="351"/>
        <v>72000</v>
      </c>
      <c r="J719" s="13">
        <f t="shared" si="351"/>
        <v>0</v>
      </c>
    </row>
    <row r="720" spans="1:10" ht="25.5" x14ac:dyDescent="0.25">
      <c r="A720" s="15" t="s">
        <v>30</v>
      </c>
      <c r="B720" s="12" t="s">
        <v>561</v>
      </c>
      <c r="C720" s="12" t="s">
        <v>18</v>
      </c>
      <c r="D720" s="12" t="s">
        <v>55</v>
      </c>
      <c r="E720" s="12" t="s">
        <v>76</v>
      </c>
      <c r="F720" s="11">
        <v>200</v>
      </c>
      <c r="G720" s="13">
        <v>72000</v>
      </c>
      <c r="H720" s="13"/>
      <c r="I720" s="13">
        <v>72000</v>
      </c>
      <c r="J720" s="17"/>
    </row>
    <row r="721" spans="1:10" ht="38.25" x14ac:dyDescent="0.25">
      <c r="A721" s="15" t="s">
        <v>256</v>
      </c>
      <c r="B721" s="12" t="s">
        <v>561</v>
      </c>
      <c r="C721" s="12" t="s">
        <v>18</v>
      </c>
      <c r="D721" s="12" t="s">
        <v>55</v>
      </c>
      <c r="E721" s="12" t="s">
        <v>38</v>
      </c>
      <c r="F721" s="11"/>
      <c r="G721" s="13">
        <f>G722</f>
        <v>118200</v>
      </c>
      <c r="H721" s="13">
        <f t="shared" ref="H721:J721" si="352">H722</f>
        <v>0</v>
      </c>
      <c r="I721" s="13">
        <f t="shared" si="352"/>
        <v>118200</v>
      </c>
      <c r="J721" s="13">
        <f t="shared" si="352"/>
        <v>0</v>
      </c>
    </row>
    <row r="722" spans="1:10" ht="51" x14ac:dyDescent="0.25">
      <c r="A722" s="15" t="s">
        <v>46</v>
      </c>
      <c r="B722" s="12" t="s">
        <v>561</v>
      </c>
      <c r="C722" s="12" t="s">
        <v>18</v>
      </c>
      <c r="D722" s="12" t="s">
        <v>55</v>
      </c>
      <c r="E722" s="12" t="s">
        <v>47</v>
      </c>
      <c r="F722" s="11"/>
      <c r="G722" s="13">
        <f>G723</f>
        <v>118200</v>
      </c>
      <c r="H722" s="13">
        <f t="shared" ref="H722:J722" si="353">H723</f>
        <v>0</v>
      </c>
      <c r="I722" s="13">
        <f t="shared" si="353"/>
        <v>118200</v>
      </c>
      <c r="J722" s="13">
        <f t="shared" si="353"/>
        <v>0</v>
      </c>
    </row>
    <row r="723" spans="1:10" ht="25.5" x14ac:dyDescent="0.25">
      <c r="A723" s="15" t="s">
        <v>80</v>
      </c>
      <c r="B723" s="12" t="s">
        <v>561</v>
      </c>
      <c r="C723" s="12" t="s">
        <v>18</v>
      </c>
      <c r="D723" s="12" t="s">
        <v>55</v>
      </c>
      <c r="E723" s="12" t="s">
        <v>81</v>
      </c>
      <c r="F723" s="11"/>
      <c r="G723" s="13">
        <f>SUM(G724:G725)</f>
        <v>118200</v>
      </c>
      <c r="H723" s="13">
        <f t="shared" ref="H723:J723" si="354">SUM(H724:H725)</f>
        <v>0</v>
      </c>
      <c r="I723" s="13">
        <f t="shared" si="354"/>
        <v>118200</v>
      </c>
      <c r="J723" s="13">
        <f t="shared" si="354"/>
        <v>0</v>
      </c>
    </row>
    <row r="724" spans="1:10" ht="25.5" x14ac:dyDescent="0.25">
      <c r="A724" s="15" t="s">
        <v>30</v>
      </c>
      <c r="B724" s="12" t="s">
        <v>561</v>
      </c>
      <c r="C724" s="12" t="s">
        <v>18</v>
      </c>
      <c r="D724" s="12" t="s">
        <v>55</v>
      </c>
      <c r="E724" s="12" t="s">
        <v>81</v>
      </c>
      <c r="F724" s="11">
        <v>200</v>
      </c>
      <c r="G724" s="13">
        <v>113200</v>
      </c>
      <c r="H724" s="13"/>
      <c r="I724" s="13">
        <v>113200</v>
      </c>
      <c r="J724" s="13"/>
    </row>
    <row r="725" spans="1:10" x14ac:dyDescent="0.25">
      <c r="A725" s="15" t="s">
        <v>52</v>
      </c>
      <c r="B725" s="12" t="s">
        <v>561</v>
      </c>
      <c r="C725" s="12" t="s">
        <v>18</v>
      </c>
      <c r="D725" s="12" t="s">
        <v>55</v>
      </c>
      <c r="E725" s="12" t="s">
        <v>81</v>
      </c>
      <c r="F725" s="11">
        <v>800</v>
      </c>
      <c r="G725" s="13">
        <v>5000</v>
      </c>
      <c r="H725" s="13"/>
      <c r="I725" s="13">
        <v>5000</v>
      </c>
      <c r="J725" s="13"/>
    </row>
    <row r="726" spans="1:10" x14ac:dyDescent="0.25">
      <c r="A726" s="14" t="s">
        <v>575</v>
      </c>
      <c r="B726" s="12" t="s">
        <v>576</v>
      </c>
      <c r="C726" s="12"/>
      <c r="D726" s="12"/>
      <c r="E726" s="12"/>
      <c r="F726" s="12"/>
      <c r="G726" s="13">
        <f>G727</f>
        <v>3013463.22</v>
      </c>
      <c r="H726" s="13">
        <f t="shared" ref="H726:J726" si="355">H727</f>
        <v>0</v>
      </c>
      <c r="I726" s="13">
        <f t="shared" si="355"/>
        <v>3013463.22</v>
      </c>
      <c r="J726" s="13">
        <f t="shared" si="355"/>
        <v>0</v>
      </c>
    </row>
    <row r="727" spans="1:10" x14ac:dyDescent="0.25">
      <c r="A727" s="10" t="s">
        <v>17</v>
      </c>
      <c r="B727" s="12" t="s">
        <v>576</v>
      </c>
      <c r="C727" s="12" t="s">
        <v>18</v>
      </c>
      <c r="D727" s="12"/>
      <c r="E727" s="12"/>
      <c r="F727" s="12"/>
      <c r="G727" s="13">
        <f>G728+G749</f>
        <v>3013463.22</v>
      </c>
      <c r="H727" s="13">
        <f>H728+H749</f>
        <v>0</v>
      </c>
      <c r="I727" s="13">
        <f>I728+I749</f>
        <v>3013463.22</v>
      </c>
      <c r="J727" s="13">
        <f>J728+J749</f>
        <v>0</v>
      </c>
    </row>
    <row r="728" spans="1:10" ht="38.25" x14ac:dyDescent="0.25">
      <c r="A728" s="15" t="s">
        <v>577</v>
      </c>
      <c r="B728" s="12" t="s">
        <v>576</v>
      </c>
      <c r="C728" s="12" t="s">
        <v>18</v>
      </c>
      <c r="D728" s="12" t="s">
        <v>215</v>
      </c>
      <c r="E728" s="12"/>
      <c r="F728" s="12"/>
      <c r="G728" s="13">
        <f>G738+G729</f>
        <v>2865463.22</v>
      </c>
      <c r="H728" s="13">
        <f>H738+H729</f>
        <v>0</v>
      </c>
      <c r="I728" s="13">
        <f>I738+I729</f>
        <v>2865463.22</v>
      </c>
      <c r="J728" s="13">
        <f>J738+J729</f>
        <v>0</v>
      </c>
    </row>
    <row r="729" spans="1:10" ht="38.25" x14ac:dyDescent="0.25">
      <c r="A729" s="15" t="s">
        <v>35</v>
      </c>
      <c r="B729" s="12" t="s">
        <v>576</v>
      </c>
      <c r="C729" s="12" t="s">
        <v>18</v>
      </c>
      <c r="D729" s="12" t="s">
        <v>215</v>
      </c>
      <c r="E729" s="12" t="s">
        <v>36</v>
      </c>
      <c r="F729" s="11"/>
      <c r="G729" s="13">
        <f>G730</f>
        <v>100000</v>
      </c>
      <c r="H729" s="13">
        <f t="shared" ref="H729:J730" si="356">H730</f>
        <v>0</v>
      </c>
      <c r="I729" s="13">
        <f t="shared" si="356"/>
        <v>100000</v>
      </c>
      <c r="J729" s="13">
        <f t="shared" si="356"/>
        <v>0</v>
      </c>
    </row>
    <row r="730" spans="1:10" ht="38.25" x14ac:dyDescent="0.25">
      <c r="A730" s="15" t="s">
        <v>37</v>
      </c>
      <c r="B730" s="12" t="s">
        <v>576</v>
      </c>
      <c r="C730" s="12" t="s">
        <v>18</v>
      </c>
      <c r="D730" s="12" t="s">
        <v>215</v>
      </c>
      <c r="E730" s="12" t="s">
        <v>38</v>
      </c>
      <c r="F730" s="11"/>
      <c r="G730" s="13">
        <f>G731</f>
        <v>100000</v>
      </c>
      <c r="H730" s="13">
        <f t="shared" si="356"/>
        <v>0</v>
      </c>
      <c r="I730" s="13">
        <f t="shared" si="356"/>
        <v>100000</v>
      </c>
      <c r="J730" s="13">
        <f t="shared" si="356"/>
        <v>0</v>
      </c>
    </row>
    <row r="731" spans="1:10" ht="38.25" x14ac:dyDescent="0.25">
      <c r="A731" s="15" t="s">
        <v>39</v>
      </c>
      <c r="B731" s="12" t="s">
        <v>576</v>
      </c>
      <c r="C731" s="12" t="s">
        <v>18</v>
      </c>
      <c r="D731" s="12" t="s">
        <v>215</v>
      </c>
      <c r="E731" s="12" t="s">
        <v>40</v>
      </c>
      <c r="F731" s="11"/>
      <c r="G731" s="13">
        <f>G732+G735</f>
        <v>100000</v>
      </c>
      <c r="H731" s="13">
        <f t="shared" ref="H731:J731" si="357">H732+H735</f>
        <v>0</v>
      </c>
      <c r="I731" s="13">
        <f t="shared" si="357"/>
        <v>100000</v>
      </c>
      <c r="J731" s="13">
        <f t="shared" si="357"/>
        <v>0</v>
      </c>
    </row>
    <row r="732" spans="1:10" ht="38.25" x14ac:dyDescent="0.25">
      <c r="A732" s="16" t="s">
        <v>578</v>
      </c>
      <c r="B732" s="12" t="s">
        <v>576</v>
      </c>
      <c r="C732" s="12" t="s">
        <v>18</v>
      </c>
      <c r="D732" s="12" t="s">
        <v>215</v>
      </c>
      <c r="E732" s="12" t="s">
        <v>579</v>
      </c>
      <c r="F732" s="11"/>
      <c r="G732" s="13">
        <f>SUM(G733:G734)</f>
        <v>50000</v>
      </c>
      <c r="H732" s="13">
        <f t="shared" ref="H732:J732" si="358">SUM(H733:H734)</f>
        <v>0</v>
      </c>
      <c r="I732" s="13">
        <f t="shared" si="358"/>
        <v>50000</v>
      </c>
      <c r="J732" s="13">
        <f t="shared" si="358"/>
        <v>0</v>
      </c>
    </row>
    <row r="733" spans="1:10" ht="63.75" x14ac:dyDescent="0.25">
      <c r="A733" s="15" t="s">
        <v>27</v>
      </c>
      <c r="B733" s="12" t="s">
        <v>576</v>
      </c>
      <c r="C733" s="12" t="s">
        <v>18</v>
      </c>
      <c r="D733" s="12" t="s">
        <v>215</v>
      </c>
      <c r="E733" s="12" t="s">
        <v>579</v>
      </c>
      <c r="F733" s="11">
        <v>100</v>
      </c>
      <c r="G733" s="13">
        <v>35000</v>
      </c>
      <c r="H733" s="13"/>
      <c r="I733" s="13">
        <v>35000</v>
      </c>
      <c r="J733" s="13"/>
    </row>
    <row r="734" spans="1:10" ht="25.5" x14ac:dyDescent="0.25">
      <c r="A734" s="15" t="s">
        <v>30</v>
      </c>
      <c r="B734" s="12" t="s">
        <v>576</v>
      </c>
      <c r="C734" s="12" t="s">
        <v>18</v>
      </c>
      <c r="D734" s="12" t="s">
        <v>215</v>
      </c>
      <c r="E734" s="12" t="s">
        <v>579</v>
      </c>
      <c r="F734" s="11">
        <v>200</v>
      </c>
      <c r="G734" s="13">
        <v>15000</v>
      </c>
      <c r="H734" s="13"/>
      <c r="I734" s="13">
        <v>15000</v>
      </c>
      <c r="J734" s="13"/>
    </row>
    <row r="735" spans="1:10" ht="25.5" x14ac:dyDescent="0.25">
      <c r="A735" s="15" t="s">
        <v>41</v>
      </c>
      <c r="B735" s="12" t="s">
        <v>576</v>
      </c>
      <c r="C735" s="12" t="s">
        <v>18</v>
      </c>
      <c r="D735" s="12" t="s">
        <v>215</v>
      </c>
      <c r="E735" s="12" t="s">
        <v>42</v>
      </c>
      <c r="F735" s="11"/>
      <c r="G735" s="13">
        <f>SUM(G736:G737)</f>
        <v>50000</v>
      </c>
      <c r="H735" s="13">
        <f t="shared" ref="H735:J735" si="359">SUM(H736:H737)</f>
        <v>0</v>
      </c>
      <c r="I735" s="13">
        <f t="shared" si="359"/>
        <v>50000</v>
      </c>
      <c r="J735" s="13">
        <f t="shared" si="359"/>
        <v>0</v>
      </c>
    </row>
    <row r="736" spans="1:10" ht="63.75" x14ac:dyDescent="0.25">
      <c r="A736" s="15" t="s">
        <v>27</v>
      </c>
      <c r="B736" s="12" t="s">
        <v>576</v>
      </c>
      <c r="C736" s="12" t="s">
        <v>18</v>
      </c>
      <c r="D736" s="12" t="s">
        <v>215</v>
      </c>
      <c r="E736" s="12" t="s">
        <v>42</v>
      </c>
      <c r="F736" s="11">
        <v>100</v>
      </c>
      <c r="G736" s="13">
        <v>35000</v>
      </c>
      <c r="H736" s="13"/>
      <c r="I736" s="13">
        <v>35000</v>
      </c>
      <c r="J736" s="13"/>
    </row>
    <row r="737" spans="1:12" ht="25.5" x14ac:dyDescent="0.25">
      <c r="A737" s="15" t="s">
        <v>30</v>
      </c>
      <c r="B737" s="12" t="s">
        <v>576</v>
      </c>
      <c r="C737" s="12" t="s">
        <v>18</v>
      </c>
      <c r="D737" s="12" t="s">
        <v>215</v>
      </c>
      <c r="E737" s="12" t="s">
        <v>42</v>
      </c>
      <c r="F737" s="11">
        <v>200</v>
      </c>
      <c r="G737" s="13">
        <v>15000</v>
      </c>
      <c r="H737" s="13"/>
      <c r="I737" s="13">
        <v>15000</v>
      </c>
      <c r="J737" s="13"/>
    </row>
    <row r="738" spans="1:12" ht="23.25" customHeight="1" x14ac:dyDescent="0.25">
      <c r="A738" s="35" t="s">
        <v>21</v>
      </c>
      <c r="B738" s="12" t="s">
        <v>576</v>
      </c>
      <c r="C738" s="12" t="s">
        <v>18</v>
      </c>
      <c r="D738" s="12" t="s">
        <v>215</v>
      </c>
      <c r="E738" s="12" t="s">
        <v>22</v>
      </c>
      <c r="F738" s="12"/>
      <c r="G738" s="13">
        <f t="shared" ref="G738:J738" si="360">G739</f>
        <v>2765463.22</v>
      </c>
      <c r="H738" s="13">
        <f t="shared" si="360"/>
        <v>0</v>
      </c>
      <c r="I738" s="13">
        <f t="shared" si="360"/>
        <v>2765463.22</v>
      </c>
      <c r="J738" s="13">
        <f t="shared" si="360"/>
        <v>0</v>
      </c>
    </row>
    <row r="739" spans="1:12" ht="25.5" x14ac:dyDescent="0.25">
      <c r="A739" s="16" t="s">
        <v>580</v>
      </c>
      <c r="B739" s="12" t="s">
        <v>576</v>
      </c>
      <c r="C739" s="12" t="s">
        <v>18</v>
      </c>
      <c r="D739" s="12" t="s">
        <v>215</v>
      </c>
      <c r="E739" s="12" t="s">
        <v>581</v>
      </c>
      <c r="F739" s="12"/>
      <c r="G739" s="13">
        <f>G742+G744+G747+G740</f>
        <v>2765463.22</v>
      </c>
      <c r="H739" s="13">
        <f>H742+H744+H747+H740</f>
        <v>0</v>
      </c>
      <c r="I739" s="13">
        <f>I742+I744+I747+I740</f>
        <v>2765463.22</v>
      </c>
      <c r="J739" s="13">
        <f>J742+J744+J747+J740</f>
        <v>0</v>
      </c>
    </row>
    <row r="740" spans="1:12" ht="38.25" x14ac:dyDescent="0.25">
      <c r="A740" s="16" t="s">
        <v>582</v>
      </c>
      <c r="B740" s="12" t="s">
        <v>576</v>
      </c>
      <c r="C740" s="12" t="s">
        <v>18</v>
      </c>
      <c r="D740" s="12" t="s">
        <v>215</v>
      </c>
      <c r="E740" s="12" t="s">
        <v>583</v>
      </c>
      <c r="F740" s="12"/>
      <c r="G740" s="13">
        <f>G741</f>
        <v>1485877.59</v>
      </c>
      <c r="H740" s="13">
        <f>H741</f>
        <v>0</v>
      </c>
      <c r="I740" s="13">
        <f t="shared" ref="I740:J740" si="361">I741</f>
        <v>1485877.59</v>
      </c>
      <c r="J740" s="13">
        <f t="shared" si="361"/>
        <v>0</v>
      </c>
    </row>
    <row r="741" spans="1:12" ht="63.75" x14ac:dyDescent="0.25">
      <c r="A741" s="15" t="s">
        <v>27</v>
      </c>
      <c r="B741" s="12" t="s">
        <v>576</v>
      </c>
      <c r="C741" s="12" t="s">
        <v>18</v>
      </c>
      <c r="D741" s="12" t="s">
        <v>215</v>
      </c>
      <c r="E741" s="12" t="s">
        <v>583</v>
      </c>
      <c r="F741" s="12" t="s">
        <v>550</v>
      </c>
      <c r="G741" s="13">
        <f>1428729+57148.59</f>
        <v>1485877.59</v>
      </c>
      <c r="H741" s="13"/>
      <c r="I741" s="13">
        <f>1428729+57148.59</f>
        <v>1485877.59</v>
      </c>
      <c r="J741" s="17"/>
      <c r="L741" s="13"/>
    </row>
    <row r="742" spans="1:12" ht="25.5" x14ac:dyDescent="0.25">
      <c r="A742" s="15" t="s">
        <v>49</v>
      </c>
      <c r="B742" s="12" t="s">
        <v>576</v>
      </c>
      <c r="C742" s="12" t="s">
        <v>18</v>
      </c>
      <c r="D742" s="12" t="s">
        <v>215</v>
      </c>
      <c r="E742" s="12" t="s">
        <v>584</v>
      </c>
      <c r="F742" s="11"/>
      <c r="G742" s="13">
        <f>G743</f>
        <v>1199685.6300000001</v>
      </c>
      <c r="H742" s="13">
        <f>H743</f>
        <v>0</v>
      </c>
      <c r="I742" s="13">
        <f t="shared" ref="I742:J742" si="362">I743</f>
        <v>1199685.6300000001</v>
      </c>
      <c r="J742" s="13">
        <f t="shared" si="362"/>
        <v>0</v>
      </c>
    </row>
    <row r="743" spans="1:12" ht="63.75" x14ac:dyDescent="0.25">
      <c r="A743" s="15" t="s">
        <v>27</v>
      </c>
      <c r="B743" s="12" t="s">
        <v>576</v>
      </c>
      <c r="C743" s="12" t="s">
        <v>18</v>
      </c>
      <c r="D743" s="12" t="s">
        <v>215</v>
      </c>
      <c r="E743" s="12" t="s">
        <v>584</v>
      </c>
      <c r="F743" s="11">
        <v>100</v>
      </c>
      <c r="G743" s="13">
        <f>1153543.3+46142.33</f>
        <v>1199685.6300000001</v>
      </c>
      <c r="H743" s="13"/>
      <c r="I743" s="13">
        <f>1153543.3+46142.33</f>
        <v>1199685.6300000001</v>
      </c>
      <c r="J743" s="17"/>
    </row>
    <row r="744" spans="1:12" ht="25.5" x14ac:dyDescent="0.25">
      <c r="A744" s="16" t="s">
        <v>51</v>
      </c>
      <c r="B744" s="12" t="s">
        <v>576</v>
      </c>
      <c r="C744" s="12" t="s">
        <v>18</v>
      </c>
      <c r="D744" s="12" t="s">
        <v>215</v>
      </c>
      <c r="E744" s="12" t="s">
        <v>585</v>
      </c>
      <c r="F744" s="11"/>
      <c r="G744" s="13">
        <f>SUM(G745:G746)</f>
        <v>29900</v>
      </c>
      <c r="H744" s="13">
        <f>SUM(H745:H746)</f>
        <v>0</v>
      </c>
      <c r="I744" s="13">
        <f>SUM(I745:I746)</f>
        <v>29900</v>
      </c>
      <c r="J744" s="13">
        <f>SUM(J745:J746)</f>
        <v>0</v>
      </c>
    </row>
    <row r="745" spans="1:12" ht="25.5" x14ac:dyDescent="0.25">
      <c r="A745" s="15" t="s">
        <v>30</v>
      </c>
      <c r="B745" s="12" t="s">
        <v>576</v>
      </c>
      <c r="C745" s="12" t="s">
        <v>18</v>
      </c>
      <c r="D745" s="12" t="s">
        <v>215</v>
      </c>
      <c r="E745" s="12" t="s">
        <v>585</v>
      </c>
      <c r="F745" s="12" t="s">
        <v>331</v>
      </c>
      <c r="G745" s="13">
        <v>15000</v>
      </c>
      <c r="H745" s="13"/>
      <c r="I745" s="13">
        <v>15000</v>
      </c>
      <c r="J745" s="17"/>
    </row>
    <row r="746" spans="1:12" x14ac:dyDescent="0.25">
      <c r="A746" s="15" t="s">
        <v>52</v>
      </c>
      <c r="B746" s="12" t="s">
        <v>576</v>
      </c>
      <c r="C746" s="12" t="s">
        <v>18</v>
      </c>
      <c r="D746" s="12" t="s">
        <v>215</v>
      </c>
      <c r="E746" s="12" t="s">
        <v>585</v>
      </c>
      <c r="F746" s="12" t="s">
        <v>448</v>
      </c>
      <c r="G746" s="13">
        <v>14900</v>
      </c>
      <c r="H746" s="13"/>
      <c r="I746" s="13">
        <v>14900</v>
      </c>
      <c r="J746" s="17"/>
    </row>
    <row r="747" spans="1:12" ht="51" x14ac:dyDescent="0.25">
      <c r="A747" s="15" t="s">
        <v>31</v>
      </c>
      <c r="B747" s="12" t="s">
        <v>576</v>
      </c>
      <c r="C747" s="12" t="s">
        <v>18</v>
      </c>
      <c r="D747" s="12" t="s">
        <v>215</v>
      </c>
      <c r="E747" s="12" t="s">
        <v>586</v>
      </c>
      <c r="F747" s="11"/>
      <c r="G747" s="13">
        <f>G748</f>
        <v>50000</v>
      </c>
      <c r="H747" s="13">
        <f>H748</f>
        <v>0</v>
      </c>
      <c r="I747" s="13">
        <f t="shared" ref="I747:J747" si="363">I748</f>
        <v>50000</v>
      </c>
      <c r="J747" s="13">
        <f t="shared" si="363"/>
        <v>0</v>
      </c>
    </row>
    <row r="748" spans="1:12" ht="63.75" x14ac:dyDescent="0.25">
      <c r="A748" s="15" t="s">
        <v>27</v>
      </c>
      <c r="B748" s="12" t="s">
        <v>576</v>
      </c>
      <c r="C748" s="12" t="s">
        <v>18</v>
      </c>
      <c r="D748" s="12" t="s">
        <v>215</v>
      </c>
      <c r="E748" s="12" t="s">
        <v>586</v>
      </c>
      <c r="F748" s="11">
        <v>100</v>
      </c>
      <c r="G748" s="13">
        <v>50000</v>
      </c>
      <c r="H748" s="13"/>
      <c r="I748" s="13">
        <v>50000</v>
      </c>
      <c r="J748" s="13"/>
    </row>
    <row r="749" spans="1:12" x14ac:dyDescent="0.25">
      <c r="A749" s="15" t="s">
        <v>54</v>
      </c>
      <c r="B749" s="12" t="s">
        <v>576</v>
      </c>
      <c r="C749" s="12" t="s">
        <v>18</v>
      </c>
      <c r="D749" s="12" t="s">
        <v>55</v>
      </c>
      <c r="E749" s="12"/>
      <c r="F749" s="11"/>
      <c r="G749" s="13">
        <f>G750</f>
        <v>148000</v>
      </c>
      <c r="H749" s="13">
        <f>H750</f>
        <v>0</v>
      </c>
      <c r="I749" s="13">
        <f t="shared" ref="I749:J749" si="364">I750</f>
        <v>148000</v>
      </c>
      <c r="J749" s="13">
        <f t="shared" si="364"/>
        <v>0</v>
      </c>
    </row>
    <row r="750" spans="1:12" ht="38.25" x14ac:dyDescent="0.25">
      <c r="A750" s="15" t="s">
        <v>35</v>
      </c>
      <c r="B750" s="12" t="s">
        <v>576</v>
      </c>
      <c r="C750" s="12" t="s">
        <v>18</v>
      </c>
      <c r="D750" s="12" t="s">
        <v>55</v>
      </c>
      <c r="E750" s="12" t="s">
        <v>36</v>
      </c>
      <c r="F750" s="11"/>
      <c r="G750" s="13">
        <f>G751+G755</f>
        <v>148000</v>
      </c>
      <c r="H750" s="13">
        <f>H751+H755</f>
        <v>0</v>
      </c>
      <c r="I750" s="13">
        <f>I751+I755</f>
        <v>148000</v>
      </c>
      <c r="J750" s="13">
        <f>J751+J755</f>
        <v>0</v>
      </c>
    </row>
    <row r="751" spans="1:12" ht="38.25" x14ac:dyDescent="0.25">
      <c r="A751" s="15" t="s">
        <v>65</v>
      </c>
      <c r="B751" s="12" t="s">
        <v>576</v>
      </c>
      <c r="C751" s="12" t="s">
        <v>18</v>
      </c>
      <c r="D751" s="12" t="s">
        <v>55</v>
      </c>
      <c r="E751" s="12" t="s">
        <v>66</v>
      </c>
      <c r="F751" s="11"/>
      <c r="G751" s="13">
        <f>G752</f>
        <v>105000</v>
      </c>
      <c r="H751" s="13">
        <f t="shared" ref="H751:J751" si="365">H752</f>
        <v>0</v>
      </c>
      <c r="I751" s="13">
        <f t="shared" si="365"/>
        <v>105000</v>
      </c>
      <c r="J751" s="13">
        <f t="shared" si="365"/>
        <v>0</v>
      </c>
    </row>
    <row r="752" spans="1:12" ht="63.75" x14ac:dyDescent="0.25">
      <c r="A752" s="15" t="s">
        <v>372</v>
      </c>
      <c r="B752" s="12" t="s">
        <v>576</v>
      </c>
      <c r="C752" s="12" t="s">
        <v>18</v>
      </c>
      <c r="D752" s="12" t="s">
        <v>55</v>
      </c>
      <c r="E752" s="12" t="s">
        <v>68</v>
      </c>
      <c r="F752" s="11"/>
      <c r="G752" s="13">
        <f>G753</f>
        <v>105000</v>
      </c>
      <c r="H752" s="13">
        <f>H753</f>
        <v>0</v>
      </c>
      <c r="I752" s="13">
        <f t="shared" ref="I752:J752" si="366">I753</f>
        <v>105000</v>
      </c>
      <c r="J752" s="13">
        <f t="shared" si="366"/>
        <v>0</v>
      </c>
    </row>
    <row r="753" spans="1:12" ht="38.25" x14ac:dyDescent="0.25">
      <c r="A753" s="15" t="s">
        <v>69</v>
      </c>
      <c r="B753" s="12" t="s">
        <v>576</v>
      </c>
      <c r="C753" s="12" t="s">
        <v>18</v>
      </c>
      <c r="D753" s="12" t="s">
        <v>55</v>
      </c>
      <c r="E753" s="12" t="s">
        <v>70</v>
      </c>
      <c r="F753" s="11"/>
      <c r="G753" s="13">
        <f t="shared" ref="G753:J753" si="367">G754</f>
        <v>105000</v>
      </c>
      <c r="H753" s="13">
        <f t="shared" si="367"/>
        <v>0</v>
      </c>
      <c r="I753" s="13">
        <f t="shared" si="367"/>
        <v>105000</v>
      </c>
      <c r="J753" s="13">
        <f t="shared" si="367"/>
        <v>0</v>
      </c>
    </row>
    <row r="754" spans="1:12" ht="25.5" x14ac:dyDescent="0.25">
      <c r="A754" s="15" t="s">
        <v>30</v>
      </c>
      <c r="B754" s="12" t="s">
        <v>576</v>
      </c>
      <c r="C754" s="12" t="s">
        <v>18</v>
      </c>
      <c r="D754" s="12" t="s">
        <v>55</v>
      </c>
      <c r="E754" s="12" t="s">
        <v>70</v>
      </c>
      <c r="F754" s="11">
        <v>200</v>
      </c>
      <c r="G754" s="13">
        <v>105000</v>
      </c>
      <c r="H754" s="13"/>
      <c r="I754" s="13">
        <v>105000</v>
      </c>
      <c r="J754" s="17"/>
    </row>
    <row r="755" spans="1:12" ht="38.25" x14ac:dyDescent="0.25">
      <c r="A755" s="15" t="s">
        <v>244</v>
      </c>
      <c r="B755" s="12" t="s">
        <v>576</v>
      </c>
      <c r="C755" s="12" t="s">
        <v>18</v>
      </c>
      <c r="D755" s="12" t="s">
        <v>55</v>
      </c>
      <c r="E755" s="12" t="s">
        <v>38</v>
      </c>
      <c r="F755" s="11"/>
      <c r="G755" s="13">
        <f>G756</f>
        <v>43000</v>
      </c>
      <c r="H755" s="13">
        <f t="shared" ref="H755:J755" si="368">H756</f>
        <v>0</v>
      </c>
      <c r="I755" s="13">
        <f t="shared" si="368"/>
        <v>43000</v>
      </c>
      <c r="J755" s="13">
        <f t="shared" si="368"/>
        <v>0</v>
      </c>
    </row>
    <row r="756" spans="1:12" ht="51" x14ac:dyDescent="0.25">
      <c r="A756" s="15" t="s">
        <v>46</v>
      </c>
      <c r="B756" s="12" t="s">
        <v>576</v>
      </c>
      <c r="C756" s="12" t="s">
        <v>18</v>
      </c>
      <c r="D756" s="12" t="s">
        <v>55</v>
      </c>
      <c r="E756" s="12" t="s">
        <v>47</v>
      </c>
      <c r="F756" s="11"/>
      <c r="G756" s="13">
        <f>G757</f>
        <v>43000</v>
      </c>
      <c r="H756" s="13">
        <f>H757</f>
        <v>0</v>
      </c>
      <c r="I756" s="13">
        <f t="shared" ref="I756:J757" si="369">I757</f>
        <v>43000</v>
      </c>
      <c r="J756" s="13">
        <f t="shared" si="369"/>
        <v>0</v>
      </c>
    </row>
    <row r="757" spans="1:12" ht="25.5" x14ac:dyDescent="0.25">
      <c r="A757" s="15" t="s">
        <v>80</v>
      </c>
      <c r="B757" s="12" t="s">
        <v>576</v>
      </c>
      <c r="C757" s="12" t="s">
        <v>18</v>
      </c>
      <c r="D757" s="12" t="s">
        <v>55</v>
      </c>
      <c r="E757" s="12" t="s">
        <v>81</v>
      </c>
      <c r="F757" s="11"/>
      <c r="G757" s="13">
        <f>G758</f>
        <v>43000</v>
      </c>
      <c r="H757" s="13">
        <f>H758</f>
        <v>0</v>
      </c>
      <c r="I757" s="13">
        <f t="shared" si="369"/>
        <v>43000</v>
      </c>
      <c r="J757" s="13">
        <f t="shared" si="369"/>
        <v>0</v>
      </c>
    </row>
    <row r="758" spans="1:12" ht="25.5" x14ac:dyDescent="0.25">
      <c r="A758" s="15" t="s">
        <v>30</v>
      </c>
      <c r="B758" s="12" t="s">
        <v>576</v>
      </c>
      <c r="C758" s="12" t="s">
        <v>18</v>
      </c>
      <c r="D758" s="12" t="s">
        <v>55</v>
      </c>
      <c r="E758" s="12" t="s">
        <v>81</v>
      </c>
      <c r="F758" s="11">
        <v>200</v>
      </c>
      <c r="G758" s="13">
        <v>43000</v>
      </c>
      <c r="H758" s="13"/>
      <c r="I758" s="13">
        <v>43000</v>
      </c>
      <c r="J758" s="17"/>
    </row>
    <row r="759" spans="1:12" ht="25.5" x14ac:dyDescent="0.25">
      <c r="A759" s="14" t="s">
        <v>587</v>
      </c>
      <c r="B759" s="12" t="s">
        <v>588</v>
      </c>
      <c r="C759" s="12"/>
      <c r="D759" s="12"/>
      <c r="E759" s="12"/>
      <c r="F759" s="12"/>
      <c r="G759" s="13">
        <f>G760+G799+G830+G813</f>
        <v>77621872.129999995</v>
      </c>
      <c r="H759" s="13">
        <f>H760+H799+H830+H813</f>
        <v>16021685.01</v>
      </c>
      <c r="I759" s="13">
        <f>I760+I799+I830+I813</f>
        <v>77621872.129999995</v>
      </c>
      <c r="J759" s="13">
        <f>J760+J799+J830+J813</f>
        <v>16021685.01</v>
      </c>
      <c r="L759" s="8"/>
    </row>
    <row r="760" spans="1:12" x14ac:dyDescent="0.25">
      <c r="A760" s="10" t="s">
        <v>17</v>
      </c>
      <c r="B760" s="11">
        <v>913</v>
      </c>
      <c r="C760" s="12" t="s">
        <v>18</v>
      </c>
      <c r="D760" s="12" t="s">
        <v>4</v>
      </c>
      <c r="E760" s="12"/>
      <c r="F760" s="12"/>
      <c r="G760" s="13">
        <f>G761+G775</f>
        <v>17957340.829999998</v>
      </c>
      <c r="H760" s="13">
        <f>H761+H775</f>
        <v>0</v>
      </c>
      <c r="I760" s="13">
        <f>I761+I775</f>
        <v>17957340.829999998</v>
      </c>
      <c r="J760" s="13">
        <f>J761+J775</f>
        <v>0</v>
      </c>
    </row>
    <row r="761" spans="1:12" ht="51" x14ac:dyDescent="0.25">
      <c r="A761" s="15" t="s">
        <v>33</v>
      </c>
      <c r="B761" s="11">
        <v>913</v>
      </c>
      <c r="C761" s="12" t="s">
        <v>18</v>
      </c>
      <c r="D761" s="12" t="s">
        <v>34</v>
      </c>
      <c r="E761" s="12"/>
      <c r="F761" s="12"/>
      <c r="G761" s="13">
        <f t="shared" ref="G761:J764" si="370">G762</f>
        <v>9306240.8300000001</v>
      </c>
      <c r="H761" s="13">
        <f t="shared" si="370"/>
        <v>0</v>
      </c>
      <c r="I761" s="13">
        <f t="shared" si="370"/>
        <v>9306240.8300000001</v>
      </c>
      <c r="J761" s="13">
        <f t="shared" si="370"/>
        <v>0</v>
      </c>
    </row>
    <row r="762" spans="1:12" ht="38.25" x14ac:dyDescent="0.25">
      <c r="A762" s="15" t="s">
        <v>35</v>
      </c>
      <c r="B762" s="12" t="s">
        <v>588</v>
      </c>
      <c r="C762" s="12" t="s">
        <v>18</v>
      </c>
      <c r="D762" s="12" t="s">
        <v>34</v>
      </c>
      <c r="E762" s="12" t="s">
        <v>36</v>
      </c>
      <c r="F762" s="11"/>
      <c r="G762" s="13">
        <f>G763+G767</f>
        <v>9306240.8300000001</v>
      </c>
      <c r="H762" s="13">
        <f>H763+H767</f>
        <v>0</v>
      </c>
      <c r="I762" s="13">
        <f>I763+I767</f>
        <v>9306240.8300000001</v>
      </c>
      <c r="J762" s="13">
        <f>J763+J767</f>
        <v>0</v>
      </c>
    </row>
    <row r="763" spans="1:12" ht="38.25" x14ac:dyDescent="0.25">
      <c r="A763" s="14" t="s">
        <v>589</v>
      </c>
      <c r="B763" s="12" t="s">
        <v>588</v>
      </c>
      <c r="C763" s="12" t="s">
        <v>18</v>
      </c>
      <c r="D763" s="12" t="s">
        <v>34</v>
      </c>
      <c r="E763" s="12" t="s">
        <v>590</v>
      </c>
      <c r="F763" s="11"/>
      <c r="G763" s="13">
        <f>G764</f>
        <v>8729440.8300000001</v>
      </c>
      <c r="H763" s="13">
        <f>H764</f>
        <v>0</v>
      </c>
      <c r="I763" s="13">
        <f t="shared" si="370"/>
        <v>8729440.8300000001</v>
      </c>
      <c r="J763" s="13">
        <f t="shared" si="370"/>
        <v>0</v>
      </c>
    </row>
    <row r="764" spans="1:12" ht="38.25" x14ac:dyDescent="0.25">
      <c r="A764" s="14" t="s">
        <v>591</v>
      </c>
      <c r="B764" s="12" t="s">
        <v>588</v>
      </c>
      <c r="C764" s="12" t="s">
        <v>18</v>
      </c>
      <c r="D764" s="12" t="s">
        <v>34</v>
      </c>
      <c r="E764" s="12" t="s">
        <v>592</v>
      </c>
      <c r="F764" s="11"/>
      <c r="G764" s="13">
        <f>G765</f>
        <v>8729440.8300000001</v>
      </c>
      <c r="H764" s="13">
        <f t="shared" ref="H764" si="371">H765</f>
        <v>0</v>
      </c>
      <c r="I764" s="13">
        <f t="shared" si="370"/>
        <v>8729440.8300000001</v>
      </c>
      <c r="J764" s="13">
        <f t="shared" si="370"/>
        <v>0</v>
      </c>
    </row>
    <row r="765" spans="1:12" ht="25.5" x14ac:dyDescent="0.25">
      <c r="A765" s="15" t="s">
        <v>49</v>
      </c>
      <c r="B765" s="12" t="s">
        <v>588</v>
      </c>
      <c r="C765" s="12" t="s">
        <v>18</v>
      </c>
      <c r="D765" s="12" t="s">
        <v>34</v>
      </c>
      <c r="E765" s="12" t="s">
        <v>593</v>
      </c>
      <c r="F765" s="11"/>
      <c r="G765" s="13">
        <f>G766</f>
        <v>8729440.8300000001</v>
      </c>
      <c r="H765" s="13">
        <f t="shared" ref="H765:J765" si="372">H766</f>
        <v>0</v>
      </c>
      <c r="I765" s="13">
        <f t="shared" si="372"/>
        <v>8729440.8300000001</v>
      </c>
      <c r="J765" s="13">
        <f t="shared" si="372"/>
        <v>0</v>
      </c>
    </row>
    <row r="766" spans="1:12" ht="63.75" x14ac:dyDescent="0.25">
      <c r="A766" s="15" t="s">
        <v>27</v>
      </c>
      <c r="B766" s="12" t="s">
        <v>588</v>
      </c>
      <c r="C766" s="12" t="s">
        <v>18</v>
      </c>
      <c r="D766" s="12" t="s">
        <v>34</v>
      </c>
      <c r="E766" s="12" t="s">
        <v>593</v>
      </c>
      <c r="F766" s="11">
        <v>100</v>
      </c>
      <c r="G766" s="13">
        <f>8319858.71+409582.12</f>
        <v>8729440.8300000001</v>
      </c>
      <c r="H766" s="13"/>
      <c r="I766" s="13">
        <f>8319858.71+409582.12</f>
        <v>8729440.8300000001</v>
      </c>
      <c r="J766" s="17"/>
    </row>
    <row r="767" spans="1:12" ht="38.25" x14ac:dyDescent="0.25">
      <c r="A767" s="15" t="s">
        <v>37</v>
      </c>
      <c r="B767" s="12" t="s">
        <v>588</v>
      </c>
      <c r="C767" s="12" t="s">
        <v>18</v>
      </c>
      <c r="D767" s="12" t="s">
        <v>34</v>
      </c>
      <c r="E767" s="12" t="s">
        <v>38</v>
      </c>
      <c r="F767" s="11"/>
      <c r="G767" s="13">
        <f>G768+G772</f>
        <v>576800</v>
      </c>
      <c r="H767" s="13">
        <f t="shared" ref="H767:J767" si="373">H768+H772</f>
        <v>0</v>
      </c>
      <c r="I767" s="13">
        <f t="shared" si="373"/>
        <v>576800</v>
      </c>
      <c r="J767" s="13">
        <f t="shared" si="373"/>
        <v>0</v>
      </c>
    </row>
    <row r="768" spans="1:12" ht="38.25" x14ac:dyDescent="0.25">
      <c r="A768" s="15" t="s">
        <v>39</v>
      </c>
      <c r="B768" s="12" t="s">
        <v>588</v>
      </c>
      <c r="C768" s="12" t="s">
        <v>18</v>
      </c>
      <c r="D768" s="12" t="s">
        <v>34</v>
      </c>
      <c r="E768" s="12" t="s">
        <v>40</v>
      </c>
      <c r="F768" s="11"/>
      <c r="G768" s="13">
        <f>G769</f>
        <v>198400</v>
      </c>
      <c r="H768" s="13">
        <f t="shared" ref="H768:J768" si="374">H769</f>
        <v>0</v>
      </c>
      <c r="I768" s="13">
        <f t="shared" si="374"/>
        <v>198400</v>
      </c>
      <c r="J768" s="13">
        <f t="shared" si="374"/>
        <v>0</v>
      </c>
    </row>
    <row r="769" spans="1:10" ht="25.5" x14ac:dyDescent="0.25">
      <c r="A769" s="15" t="s">
        <v>41</v>
      </c>
      <c r="B769" s="12" t="s">
        <v>588</v>
      </c>
      <c r="C769" s="12" t="s">
        <v>18</v>
      </c>
      <c r="D769" s="12" t="s">
        <v>34</v>
      </c>
      <c r="E769" s="12" t="s">
        <v>42</v>
      </c>
      <c r="F769" s="11"/>
      <c r="G769" s="13">
        <f>SUM(G770:G771)</f>
        <v>198400</v>
      </c>
      <c r="H769" s="13">
        <f t="shared" ref="H769:J769" si="375">SUM(H770:H771)</f>
        <v>0</v>
      </c>
      <c r="I769" s="13">
        <f t="shared" si="375"/>
        <v>198400</v>
      </c>
      <c r="J769" s="13">
        <f t="shared" si="375"/>
        <v>0</v>
      </c>
    </row>
    <row r="770" spans="1:10" ht="63.75" x14ac:dyDescent="0.25">
      <c r="A770" s="15" t="s">
        <v>27</v>
      </c>
      <c r="B770" s="12" t="s">
        <v>588</v>
      </c>
      <c r="C770" s="12" t="s">
        <v>18</v>
      </c>
      <c r="D770" s="12" t="s">
        <v>34</v>
      </c>
      <c r="E770" s="12" t="s">
        <v>42</v>
      </c>
      <c r="F770" s="11">
        <v>100</v>
      </c>
      <c r="G770" s="13">
        <v>59700</v>
      </c>
      <c r="H770" s="13"/>
      <c r="I770" s="13">
        <v>59700</v>
      </c>
      <c r="J770" s="13"/>
    </row>
    <row r="771" spans="1:10" ht="25.5" x14ac:dyDescent="0.25">
      <c r="A771" s="15" t="s">
        <v>30</v>
      </c>
      <c r="B771" s="12" t="s">
        <v>588</v>
      </c>
      <c r="C771" s="12" t="s">
        <v>18</v>
      </c>
      <c r="D771" s="12" t="s">
        <v>34</v>
      </c>
      <c r="E771" s="12" t="s">
        <v>42</v>
      </c>
      <c r="F771" s="11">
        <v>200</v>
      </c>
      <c r="G771" s="13">
        <v>138700</v>
      </c>
      <c r="H771" s="13"/>
      <c r="I771" s="13">
        <v>138700</v>
      </c>
      <c r="J771" s="13"/>
    </row>
    <row r="772" spans="1:10" ht="51" x14ac:dyDescent="0.25">
      <c r="A772" s="15" t="s">
        <v>46</v>
      </c>
      <c r="B772" s="12" t="s">
        <v>588</v>
      </c>
      <c r="C772" s="12" t="s">
        <v>18</v>
      </c>
      <c r="D772" s="12" t="s">
        <v>34</v>
      </c>
      <c r="E772" s="12" t="s">
        <v>47</v>
      </c>
      <c r="F772" s="11"/>
      <c r="G772" s="13">
        <f>G773</f>
        <v>378400</v>
      </c>
      <c r="H772" s="13">
        <f t="shared" ref="H772:J773" si="376">H773</f>
        <v>0</v>
      </c>
      <c r="I772" s="13">
        <f t="shared" si="376"/>
        <v>378400</v>
      </c>
      <c r="J772" s="13">
        <f t="shared" si="376"/>
        <v>0</v>
      </c>
    </row>
    <row r="773" spans="1:10" ht="51" x14ac:dyDescent="0.25">
      <c r="A773" s="15" t="s">
        <v>31</v>
      </c>
      <c r="B773" s="12" t="s">
        <v>588</v>
      </c>
      <c r="C773" s="12" t="s">
        <v>18</v>
      </c>
      <c r="D773" s="12" t="s">
        <v>34</v>
      </c>
      <c r="E773" s="12" t="s">
        <v>48</v>
      </c>
      <c r="F773" s="11"/>
      <c r="G773" s="13">
        <f>G774</f>
        <v>378400</v>
      </c>
      <c r="H773" s="13">
        <f t="shared" si="376"/>
        <v>0</v>
      </c>
      <c r="I773" s="13">
        <f t="shared" si="376"/>
        <v>378400</v>
      </c>
      <c r="J773" s="13">
        <f t="shared" si="376"/>
        <v>0</v>
      </c>
    </row>
    <row r="774" spans="1:10" ht="63.75" x14ac:dyDescent="0.25">
      <c r="A774" s="15" t="s">
        <v>27</v>
      </c>
      <c r="B774" s="12" t="s">
        <v>588</v>
      </c>
      <c r="C774" s="12" t="s">
        <v>18</v>
      </c>
      <c r="D774" s="12" t="s">
        <v>34</v>
      </c>
      <c r="E774" s="12" t="s">
        <v>48</v>
      </c>
      <c r="F774" s="11">
        <v>100</v>
      </c>
      <c r="G774" s="13">
        <v>378400</v>
      </c>
      <c r="H774" s="13"/>
      <c r="I774" s="13">
        <v>378400</v>
      </c>
      <c r="J774" s="13"/>
    </row>
    <row r="775" spans="1:10" x14ac:dyDescent="0.25">
      <c r="A775" s="15" t="s">
        <v>54</v>
      </c>
      <c r="B775" s="12" t="s">
        <v>588</v>
      </c>
      <c r="C775" s="12" t="s">
        <v>18</v>
      </c>
      <c r="D775" s="12" t="s">
        <v>55</v>
      </c>
      <c r="E775" s="12"/>
      <c r="F775" s="11"/>
      <c r="G775" s="13">
        <f>G776</f>
        <v>8651100</v>
      </c>
      <c r="H775" s="13">
        <f t="shared" ref="H775:J775" si="377">H776</f>
        <v>0</v>
      </c>
      <c r="I775" s="13">
        <f t="shared" si="377"/>
        <v>8651100</v>
      </c>
      <c r="J775" s="13">
        <f t="shared" si="377"/>
        <v>0</v>
      </c>
    </row>
    <row r="776" spans="1:10" ht="38.25" x14ac:dyDescent="0.25">
      <c r="A776" s="15" t="s">
        <v>35</v>
      </c>
      <c r="B776" s="12" t="s">
        <v>588</v>
      </c>
      <c r="C776" s="12" t="s">
        <v>18</v>
      </c>
      <c r="D776" s="12" t="s">
        <v>55</v>
      </c>
      <c r="E776" s="12" t="s">
        <v>36</v>
      </c>
      <c r="F776" s="11"/>
      <c r="G776" s="13">
        <f>G777+G787+G794</f>
        <v>8651100</v>
      </c>
      <c r="H776" s="13">
        <f>H777+H787+H794</f>
        <v>0</v>
      </c>
      <c r="I776" s="13">
        <f>I777+I787+I794</f>
        <v>8651100</v>
      </c>
      <c r="J776" s="13">
        <f>J777+J787+J794</f>
        <v>0</v>
      </c>
    </row>
    <row r="777" spans="1:10" ht="38.25" x14ac:dyDescent="0.25">
      <c r="A777" s="15" t="s">
        <v>594</v>
      </c>
      <c r="B777" s="12" t="s">
        <v>588</v>
      </c>
      <c r="C777" s="12" t="s">
        <v>18</v>
      </c>
      <c r="D777" s="12" t="s">
        <v>55</v>
      </c>
      <c r="E777" s="12" t="s">
        <v>590</v>
      </c>
      <c r="F777" s="11"/>
      <c r="G777" s="13">
        <f>G778+G781+G784</f>
        <v>8050000</v>
      </c>
      <c r="H777" s="13">
        <f>H778+H781+H784</f>
        <v>0</v>
      </c>
      <c r="I777" s="13">
        <f>I778+I781+I784</f>
        <v>8050000</v>
      </c>
      <c r="J777" s="13">
        <f>J778+J781+J784</f>
        <v>0</v>
      </c>
    </row>
    <row r="778" spans="1:10" ht="63.75" x14ac:dyDescent="0.25">
      <c r="A778" s="15" t="s">
        <v>595</v>
      </c>
      <c r="B778" s="12" t="s">
        <v>588</v>
      </c>
      <c r="C778" s="12" t="s">
        <v>18</v>
      </c>
      <c r="D778" s="12" t="s">
        <v>55</v>
      </c>
      <c r="E778" s="12" t="s">
        <v>596</v>
      </c>
      <c r="F778" s="11"/>
      <c r="G778" s="13">
        <f>G779</f>
        <v>200000</v>
      </c>
      <c r="H778" s="13">
        <f>H779</f>
        <v>0</v>
      </c>
      <c r="I778" s="13">
        <f t="shared" ref="I778:J778" si="378">I779</f>
        <v>200000</v>
      </c>
      <c r="J778" s="13">
        <f t="shared" si="378"/>
        <v>0</v>
      </c>
    </row>
    <row r="779" spans="1:10" ht="25.5" x14ac:dyDescent="0.25">
      <c r="A779" s="16" t="s">
        <v>86</v>
      </c>
      <c r="B779" s="12" t="s">
        <v>588</v>
      </c>
      <c r="C779" s="12" t="s">
        <v>18</v>
      </c>
      <c r="D779" s="12" t="s">
        <v>55</v>
      </c>
      <c r="E779" s="12" t="s">
        <v>597</v>
      </c>
      <c r="F779" s="11"/>
      <c r="G779" s="13">
        <f>SUM(G780:G780)</f>
        <v>200000</v>
      </c>
      <c r="H779" s="13">
        <f>SUM(H780:H780)</f>
        <v>0</v>
      </c>
      <c r="I779" s="13">
        <f>SUM(I780:I780)</f>
        <v>200000</v>
      </c>
      <c r="J779" s="13">
        <f>SUM(J780:J780)</f>
        <v>0</v>
      </c>
    </row>
    <row r="780" spans="1:10" ht="25.5" x14ac:dyDescent="0.25">
      <c r="A780" s="15" t="s">
        <v>30</v>
      </c>
      <c r="B780" s="12" t="s">
        <v>588</v>
      </c>
      <c r="C780" s="12" t="s">
        <v>18</v>
      </c>
      <c r="D780" s="12" t="s">
        <v>55</v>
      </c>
      <c r="E780" s="12" t="s">
        <v>597</v>
      </c>
      <c r="F780" s="11">
        <v>200</v>
      </c>
      <c r="G780" s="13">
        <v>200000</v>
      </c>
      <c r="H780" s="13"/>
      <c r="I780" s="13">
        <v>200000</v>
      </c>
      <c r="J780" s="17"/>
    </row>
    <row r="781" spans="1:10" ht="38.25" x14ac:dyDescent="0.25">
      <c r="A781" s="15" t="s">
        <v>598</v>
      </c>
      <c r="B781" s="12" t="s">
        <v>588</v>
      </c>
      <c r="C781" s="12" t="s">
        <v>18</v>
      </c>
      <c r="D781" s="12" t="s">
        <v>55</v>
      </c>
      <c r="E781" s="12" t="s">
        <v>599</v>
      </c>
      <c r="F781" s="11"/>
      <c r="G781" s="13">
        <f>G782</f>
        <v>600000</v>
      </c>
      <c r="H781" s="13">
        <f>H782</f>
        <v>0</v>
      </c>
      <c r="I781" s="13">
        <f t="shared" ref="I781:J782" si="379">I782</f>
        <v>600000</v>
      </c>
      <c r="J781" s="13">
        <f t="shared" si="379"/>
        <v>0</v>
      </c>
    </row>
    <row r="782" spans="1:10" ht="25.5" x14ac:dyDescent="0.25">
      <c r="A782" s="16" t="s">
        <v>86</v>
      </c>
      <c r="B782" s="12" t="s">
        <v>588</v>
      </c>
      <c r="C782" s="12" t="s">
        <v>18</v>
      </c>
      <c r="D782" s="12" t="s">
        <v>55</v>
      </c>
      <c r="E782" s="12" t="s">
        <v>600</v>
      </c>
      <c r="F782" s="11"/>
      <c r="G782" s="13">
        <f>G783</f>
        <v>600000</v>
      </c>
      <c r="H782" s="13">
        <f>H783</f>
        <v>0</v>
      </c>
      <c r="I782" s="13">
        <f t="shared" si="379"/>
        <v>600000</v>
      </c>
      <c r="J782" s="13">
        <f t="shared" si="379"/>
        <v>0</v>
      </c>
    </row>
    <row r="783" spans="1:10" ht="25.5" x14ac:dyDescent="0.25">
      <c r="A783" s="15" t="s">
        <v>30</v>
      </c>
      <c r="B783" s="12" t="s">
        <v>588</v>
      </c>
      <c r="C783" s="12" t="s">
        <v>18</v>
      </c>
      <c r="D783" s="12" t="s">
        <v>55</v>
      </c>
      <c r="E783" s="12" t="s">
        <v>600</v>
      </c>
      <c r="F783" s="11">
        <v>200</v>
      </c>
      <c r="G783" s="13">
        <v>600000</v>
      </c>
      <c r="H783" s="13"/>
      <c r="I783" s="13">
        <v>600000</v>
      </c>
      <c r="J783" s="17"/>
    </row>
    <row r="784" spans="1:10" ht="38.25" x14ac:dyDescent="0.25">
      <c r="A784" s="16" t="s">
        <v>601</v>
      </c>
      <c r="B784" s="12" t="s">
        <v>588</v>
      </c>
      <c r="C784" s="12" t="s">
        <v>18</v>
      </c>
      <c r="D784" s="12" t="s">
        <v>55</v>
      </c>
      <c r="E784" s="12" t="s">
        <v>602</v>
      </c>
      <c r="F784" s="11"/>
      <c r="G784" s="13">
        <f>G785</f>
        <v>7250000</v>
      </c>
      <c r="H784" s="13">
        <f>H785</f>
        <v>0</v>
      </c>
      <c r="I784" s="13">
        <f t="shared" ref="I784:J785" si="380">I785</f>
        <v>7250000</v>
      </c>
      <c r="J784" s="13">
        <f t="shared" si="380"/>
        <v>0</v>
      </c>
    </row>
    <row r="785" spans="1:10" ht="25.5" x14ac:dyDescent="0.25">
      <c r="A785" s="16" t="s">
        <v>86</v>
      </c>
      <c r="B785" s="12" t="s">
        <v>588</v>
      </c>
      <c r="C785" s="12" t="s">
        <v>18</v>
      </c>
      <c r="D785" s="12" t="s">
        <v>55</v>
      </c>
      <c r="E785" s="12" t="s">
        <v>603</v>
      </c>
      <c r="F785" s="11"/>
      <c r="G785" s="13">
        <f>G786</f>
        <v>7250000</v>
      </c>
      <c r="H785" s="13">
        <f>H786</f>
        <v>0</v>
      </c>
      <c r="I785" s="13">
        <f t="shared" si="380"/>
        <v>7250000</v>
      </c>
      <c r="J785" s="13">
        <f t="shared" si="380"/>
        <v>0</v>
      </c>
    </row>
    <row r="786" spans="1:10" ht="25.5" x14ac:dyDescent="0.25">
      <c r="A786" s="15" t="s">
        <v>30</v>
      </c>
      <c r="B786" s="12" t="s">
        <v>588</v>
      </c>
      <c r="C786" s="12" t="s">
        <v>18</v>
      </c>
      <c r="D786" s="12" t="s">
        <v>55</v>
      </c>
      <c r="E786" s="12" t="s">
        <v>603</v>
      </c>
      <c r="F786" s="11">
        <v>200</v>
      </c>
      <c r="G786" s="13">
        <v>7250000</v>
      </c>
      <c r="H786" s="13"/>
      <c r="I786" s="13">
        <v>7250000</v>
      </c>
      <c r="J786" s="17"/>
    </row>
    <row r="787" spans="1:10" ht="38.25" x14ac:dyDescent="0.25">
      <c r="A787" s="15" t="s">
        <v>65</v>
      </c>
      <c r="B787" s="12" t="s">
        <v>588</v>
      </c>
      <c r="C787" s="12" t="s">
        <v>18</v>
      </c>
      <c r="D787" s="12" t="s">
        <v>55</v>
      </c>
      <c r="E787" s="12" t="s">
        <v>66</v>
      </c>
      <c r="F787" s="11"/>
      <c r="G787" s="13">
        <f>G788+G791</f>
        <v>400000</v>
      </c>
      <c r="H787" s="13">
        <f>H788+H791</f>
        <v>0</v>
      </c>
      <c r="I787" s="13">
        <f t="shared" ref="I787:J787" si="381">I788+I791</f>
        <v>400000</v>
      </c>
      <c r="J787" s="13">
        <f t="shared" si="381"/>
        <v>0</v>
      </c>
    </row>
    <row r="788" spans="1:10" ht="63.75" x14ac:dyDescent="0.25">
      <c r="A788" s="15" t="s">
        <v>372</v>
      </c>
      <c r="B788" s="12" t="s">
        <v>588</v>
      </c>
      <c r="C788" s="12" t="s">
        <v>18</v>
      </c>
      <c r="D788" s="12" t="s">
        <v>55</v>
      </c>
      <c r="E788" s="12" t="s">
        <v>68</v>
      </c>
      <c r="F788" s="11"/>
      <c r="G788" s="13">
        <f>G789</f>
        <v>388000</v>
      </c>
      <c r="H788" s="13">
        <f>H789</f>
        <v>0</v>
      </c>
      <c r="I788" s="13">
        <f t="shared" ref="I788:J789" si="382">I789</f>
        <v>388000</v>
      </c>
      <c r="J788" s="13">
        <f t="shared" si="382"/>
        <v>0</v>
      </c>
    </row>
    <row r="789" spans="1:10" ht="38.25" x14ac:dyDescent="0.25">
      <c r="A789" s="15" t="s">
        <v>69</v>
      </c>
      <c r="B789" s="12" t="s">
        <v>588</v>
      </c>
      <c r="C789" s="12" t="s">
        <v>18</v>
      </c>
      <c r="D789" s="12" t="s">
        <v>55</v>
      </c>
      <c r="E789" s="12" t="s">
        <v>70</v>
      </c>
      <c r="F789" s="11"/>
      <c r="G789" s="13">
        <f>G790</f>
        <v>388000</v>
      </c>
      <c r="H789" s="13">
        <f>H790</f>
        <v>0</v>
      </c>
      <c r="I789" s="13">
        <f t="shared" si="382"/>
        <v>388000</v>
      </c>
      <c r="J789" s="13">
        <f t="shared" si="382"/>
        <v>0</v>
      </c>
    </row>
    <row r="790" spans="1:10" ht="25.5" x14ac:dyDescent="0.25">
      <c r="A790" s="15" t="s">
        <v>30</v>
      </c>
      <c r="B790" s="12" t="s">
        <v>588</v>
      </c>
      <c r="C790" s="12" t="s">
        <v>18</v>
      </c>
      <c r="D790" s="12" t="s">
        <v>55</v>
      </c>
      <c r="E790" s="12" t="s">
        <v>70</v>
      </c>
      <c r="F790" s="11">
        <v>200</v>
      </c>
      <c r="G790" s="13">
        <v>388000</v>
      </c>
      <c r="H790" s="13"/>
      <c r="I790" s="13">
        <v>388000</v>
      </c>
      <c r="J790" s="17"/>
    </row>
    <row r="791" spans="1:10" ht="51" x14ac:dyDescent="0.25">
      <c r="A791" s="15" t="s">
        <v>574</v>
      </c>
      <c r="B791" s="12" t="s">
        <v>588</v>
      </c>
      <c r="C791" s="12" t="s">
        <v>18</v>
      </c>
      <c r="D791" s="12" t="s">
        <v>55</v>
      </c>
      <c r="E791" s="12" t="s">
        <v>75</v>
      </c>
      <c r="F791" s="11"/>
      <c r="G791" s="13">
        <f>G792</f>
        <v>12000</v>
      </c>
      <c r="H791" s="13">
        <f>H792</f>
        <v>0</v>
      </c>
      <c r="I791" s="13">
        <f t="shared" ref="I791:J792" si="383">I792</f>
        <v>12000</v>
      </c>
      <c r="J791" s="13">
        <f t="shared" si="383"/>
        <v>0</v>
      </c>
    </row>
    <row r="792" spans="1:10" ht="38.25" x14ac:dyDescent="0.25">
      <c r="A792" s="15" t="s">
        <v>69</v>
      </c>
      <c r="B792" s="12" t="s">
        <v>588</v>
      </c>
      <c r="C792" s="12" t="s">
        <v>18</v>
      </c>
      <c r="D792" s="12" t="s">
        <v>55</v>
      </c>
      <c r="E792" s="12" t="s">
        <v>76</v>
      </c>
      <c r="F792" s="11"/>
      <c r="G792" s="13">
        <f>G793</f>
        <v>12000</v>
      </c>
      <c r="H792" s="13">
        <f>H793</f>
        <v>0</v>
      </c>
      <c r="I792" s="13">
        <f t="shared" si="383"/>
        <v>12000</v>
      </c>
      <c r="J792" s="13">
        <f t="shared" si="383"/>
        <v>0</v>
      </c>
    </row>
    <row r="793" spans="1:10" ht="25.5" x14ac:dyDescent="0.25">
      <c r="A793" s="15" t="s">
        <v>30</v>
      </c>
      <c r="B793" s="12" t="s">
        <v>588</v>
      </c>
      <c r="C793" s="12" t="s">
        <v>18</v>
      </c>
      <c r="D793" s="12" t="s">
        <v>55</v>
      </c>
      <c r="E793" s="12" t="s">
        <v>76</v>
      </c>
      <c r="F793" s="11">
        <v>200</v>
      </c>
      <c r="G793" s="13">
        <v>12000</v>
      </c>
      <c r="H793" s="13"/>
      <c r="I793" s="13">
        <v>12000</v>
      </c>
      <c r="J793" s="17"/>
    </row>
    <row r="794" spans="1:10" ht="38.25" x14ac:dyDescent="0.25">
      <c r="A794" s="15" t="s">
        <v>244</v>
      </c>
      <c r="B794" s="12" t="s">
        <v>588</v>
      </c>
      <c r="C794" s="12" t="s">
        <v>18</v>
      </c>
      <c r="D794" s="12" t="s">
        <v>55</v>
      </c>
      <c r="E794" s="12" t="s">
        <v>38</v>
      </c>
      <c r="F794" s="11"/>
      <c r="G794" s="13">
        <f>G795</f>
        <v>201100</v>
      </c>
      <c r="H794" s="13">
        <f t="shared" ref="H794:J794" si="384">H795</f>
        <v>0</v>
      </c>
      <c r="I794" s="13">
        <f t="shared" si="384"/>
        <v>201100</v>
      </c>
      <c r="J794" s="13">
        <f t="shared" si="384"/>
        <v>0</v>
      </c>
    </row>
    <row r="795" spans="1:10" ht="51" x14ac:dyDescent="0.25">
      <c r="A795" s="15" t="s">
        <v>46</v>
      </c>
      <c r="B795" s="12" t="s">
        <v>588</v>
      </c>
      <c r="C795" s="12" t="s">
        <v>18</v>
      </c>
      <c r="D795" s="12" t="s">
        <v>55</v>
      </c>
      <c r="E795" s="12" t="s">
        <v>47</v>
      </c>
      <c r="F795" s="11"/>
      <c r="G795" s="13">
        <f>G796</f>
        <v>201100</v>
      </c>
      <c r="H795" s="13">
        <f t="shared" ref="H795:J795" si="385">H796</f>
        <v>0</v>
      </c>
      <c r="I795" s="13">
        <f t="shared" si="385"/>
        <v>201100</v>
      </c>
      <c r="J795" s="13">
        <f t="shared" si="385"/>
        <v>0</v>
      </c>
    </row>
    <row r="796" spans="1:10" ht="25.5" x14ac:dyDescent="0.25">
      <c r="A796" s="15" t="s">
        <v>80</v>
      </c>
      <c r="B796" s="12" t="s">
        <v>588</v>
      </c>
      <c r="C796" s="12" t="s">
        <v>18</v>
      </c>
      <c r="D796" s="12" t="s">
        <v>55</v>
      </c>
      <c r="E796" s="12" t="s">
        <v>81</v>
      </c>
      <c r="F796" s="11"/>
      <c r="G796" s="13">
        <f>SUM(G797:G798)</f>
        <v>201100</v>
      </c>
      <c r="H796" s="13">
        <f t="shared" ref="H796:J796" si="386">SUM(H797:H798)</f>
        <v>0</v>
      </c>
      <c r="I796" s="13">
        <f t="shared" si="386"/>
        <v>201100</v>
      </c>
      <c r="J796" s="13">
        <f t="shared" si="386"/>
        <v>0</v>
      </c>
    </row>
    <row r="797" spans="1:10" ht="25.5" x14ac:dyDescent="0.25">
      <c r="A797" s="15" t="s">
        <v>30</v>
      </c>
      <c r="B797" s="12" t="s">
        <v>588</v>
      </c>
      <c r="C797" s="12" t="s">
        <v>18</v>
      </c>
      <c r="D797" s="12" t="s">
        <v>55</v>
      </c>
      <c r="E797" s="12" t="s">
        <v>81</v>
      </c>
      <c r="F797" s="11">
        <v>200</v>
      </c>
      <c r="G797" s="13">
        <v>196600</v>
      </c>
      <c r="H797" s="13"/>
      <c r="I797" s="13">
        <v>196600</v>
      </c>
      <c r="J797" s="17"/>
    </row>
    <row r="798" spans="1:10" x14ac:dyDescent="0.25">
      <c r="A798" s="15" t="s">
        <v>52</v>
      </c>
      <c r="B798" s="12" t="s">
        <v>588</v>
      </c>
      <c r="C798" s="12" t="s">
        <v>18</v>
      </c>
      <c r="D798" s="12" t="s">
        <v>55</v>
      </c>
      <c r="E798" s="12" t="s">
        <v>81</v>
      </c>
      <c r="F798" s="11">
        <v>800</v>
      </c>
      <c r="G798" s="13">
        <v>4500</v>
      </c>
      <c r="H798" s="13"/>
      <c r="I798" s="13">
        <v>4500</v>
      </c>
      <c r="J798" s="17"/>
    </row>
    <row r="799" spans="1:10" x14ac:dyDescent="0.25">
      <c r="A799" s="15" t="s">
        <v>129</v>
      </c>
      <c r="B799" s="12" t="s">
        <v>588</v>
      </c>
      <c r="C799" s="12" t="s">
        <v>34</v>
      </c>
      <c r="D799" s="12"/>
      <c r="E799" s="12"/>
      <c r="F799" s="12"/>
      <c r="G799" s="13">
        <f>G800</f>
        <v>16803546.289999999</v>
      </c>
      <c r="H799" s="13">
        <f>H800</f>
        <v>0</v>
      </c>
      <c r="I799" s="13">
        <f t="shared" ref="I799:J800" si="387">I800</f>
        <v>16803546.289999999</v>
      </c>
      <c r="J799" s="13">
        <f t="shared" si="387"/>
        <v>0</v>
      </c>
    </row>
    <row r="800" spans="1:10" ht="23.25" customHeight="1" x14ac:dyDescent="0.25">
      <c r="A800" s="15" t="s">
        <v>145</v>
      </c>
      <c r="B800" s="12" t="s">
        <v>588</v>
      </c>
      <c r="C800" s="12" t="s">
        <v>34</v>
      </c>
      <c r="D800" s="12" t="s">
        <v>146</v>
      </c>
      <c r="E800" s="12"/>
      <c r="F800" s="12"/>
      <c r="G800" s="13">
        <f>G801</f>
        <v>16803546.289999999</v>
      </c>
      <c r="H800" s="13">
        <f t="shared" ref="H800" si="388">H801</f>
        <v>0</v>
      </c>
      <c r="I800" s="13">
        <f t="shared" si="387"/>
        <v>16803546.289999999</v>
      </c>
      <c r="J800" s="13">
        <f t="shared" si="387"/>
        <v>0</v>
      </c>
    </row>
    <row r="801" spans="1:10" ht="38.25" x14ac:dyDescent="0.25">
      <c r="A801" s="15" t="s">
        <v>35</v>
      </c>
      <c r="B801" s="12" t="s">
        <v>588</v>
      </c>
      <c r="C801" s="12" t="s">
        <v>34</v>
      </c>
      <c r="D801" s="12" t="s">
        <v>146</v>
      </c>
      <c r="E801" s="12" t="s">
        <v>36</v>
      </c>
      <c r="F801" s="11"/>
      <c r="G801" s="13">
        <f>G802</f>
        <v>16803546.289999999</v>
      </c>
      <c r="H801" s="13">
        <f t="shared" ref="H801:J801" si="389">H802</f>
        <v>0</v>
      </c>
      <c r="I801" s="13">
        <f t="shared" si="389"/>
        <v>16803546.289999999</v>
      </c>
      <c r="J801" s="13">
        <f t="shared" si="389"/>
        <v>0</v>
      </c>
    </row>
    <row r="802" spans="1:10" ht="38.25" x14ac:dyDescent="0.25">
      <c r="A802" s="15" t="s">
        <v>604</v>
      </c>
      <c r="B802" s="12" t="s">
        <v>588</v>
      </c>
      <c r="C802" s="12" t="s">
        <v>34</v>
      </c>
      <c r="D802" s="12" t="s">
        <v>146</v>
      </c>
      <c r="E802" s="12" t="s">
        <v>590</v>
      </c>
      <c r="F802" s="11"/>
      <c r="G802" s="13">
        <f>G803+G806</f>
        <v>16803546.289999999</v>
      </c>
      <c r="H802" s="13">
        <f t="shared" ref="H802:J802" si="390">H803+H806</f>
        <v>0</v>
      </c>
      <c r="I802" s="13">
        <f t="shared" si="390"/>
        <v>16803546.289999999</v>
      </c>
      <c r="J802" s="13">
        <f t="shared" si="390"/>
        <v>0</v>
      </c>
    </row>
    <row r="803" spans="1:10" ht="25.5" x14ac:dyDescent="0.25">
      <c r="A803" s="15" t="s">
        <v>605</v>
      </c>
      <c r="B803" s="12" t="s">
        <v>588</v>
      </c>
      <c r="C803" s="12" t="s">
        <v>34</v>
      </c>
      <c r="D803" s="12" t="s">
        <v>146</v>
      </c>
      <c r="E803" s="12" t="s">
        <v>606</v>
      </c>
      <c r="F803" s="11"/>
      <c r="G803" s="13">
        <f>G804</f>
        <v>573836.29</v>
      </c>
      <c r="H803" s="13">
        <f>H804</f>
        <v>0</v>
      </c>
      <c r="I803" s="13">
        <f t="shared" ref="I803:J803" si="391">I804</f>
        <v>573836.29</v>
      </c>
      <c r="J803" s="13">
        <f t="shared" si="391"/>
        <v>0</v>
      </c>
    </row>
    <row r="804" spans="1:10" ht="25.5" x14ac:dyDescent="0.25">
      <c r="A804" s="16" t="s">
        <v>86</v>
      </c>
      <c r="B804" s="12" t="s">
        <v>588</v>
      </c>
      <c r="C804" s="12" t="s">
        <v>34</v>
      </c>
      <c r="D804" s="12" t="s">
        <v>146</v>
      </c>
      <c r="E804" s="12" t="s">
        <v>607</v>
      </c>
      <c r="F804" s="11"/>
      <c r="G804" s="13">
        <f t="shared" ref="G804:J804" si="392">G805</f>
        <v>573836.29</v>
      </c>
      <c r="H804" s="13">
        <f t="shared" si="392"/>
        <v>0</v>
      </c>
      <c r="I804" s="13">
        <f t="shared" si="392"/>
        <v>573836.29</v>
      </c>
      <c r="J804" s="13">
        <f t="shared" si="392"/>
        <v>0</v>
      </c>
    </row>
    <row r="805" spans="1:10" ht="25.5" x14ac:dyDescent="0.25">
      <c r="A805" s="15" t="s">
        <v>30</v>
      </c>
      <c r="B805" s="12" t="s">
        <v>588</v>
      </c>
      <c r="C805" s="12" t="s">
        <v>34</v>
      </c>
      <c r="D805" s="12" t="s">
        <v>146</v>
      </c>
      <c r="E805" s="12" t="s">
        <v>607</v>
      </c>
      <c r="F805" s="12" t="s">
        <v>331</v>
      </c>
      <c r="G805" s="13">
        <v>573836.29</v>
      </c>
      <c r="H805" s="13"/>
      <c r="I805" s="13">
        <v>573836.29</v>
      </c>
      <c r="J805" s="17"/>
    </row>
    <row r="806" spans="1:10" ht="38.25" x14ac:dyDescent="0.25">
      <c r="A806" s="15" t="s">
        <v>608</v>
      </c>
      <c r="B806" s="12" t="s">
        <v>588</v>
      </c>
      <c r="C806" s="12" t="s">
        <v>34</v>
      </c>
      <c r="D806" s="12" t="s">
        <v>146</v>
      </c>
      <c r="E806" s="12" t="s">
        <v>609</v>
      </c>
      <c r="F806" s="11"/>
      <c r="G806" s="13">
        <f>G807+G809</f>
        <v>16229710</v>
      </c>
      <c r="H806" s="13">
        <f>H807+H809</f>
        <v>0</v>
      </c>
      <c r="I806" s="13">
        <f t="shared" ref="I806:J806" si="393">I807+I809</f>
        <v>16229710</v>
      </c>
      <c r="J806" s="13">
        <f t="shared" si="393"/>
        <v>0</v>
      </c>
    </row>
    <row r="807" spans="1:10" ht="51" x14ac:dyDescent="0.25">
      <c r="A807" s="15" t="s">
        <v>31</v>
      </c>
      <c r="B807" s="12" t="s">
        <v>588</v>
      </c>
      <c r="C807" s="12" t="s">
        <v>34</v>
      </c>
      <c r="D807" s="12" t="s">
        <v>146</v>
      </c>
      <c r="E807" s="12" t="s">
        <v>610</v>
      </c>
      <c r="F807" s="11"/>
      <c r="G807" s="13">
        <f>G808</f>
        <v>568100</v>
      </c>
      <c r="H807" s="13">
        <f>H808</f>
        <v>0</v>
      </c>
      <c r="I807" s="13">
        <f t="shared" ref="I807:J807" si="394">I808</f>
        <v>568100</v>
      </c>
      <c r="J807" s="13">
        <f t="shared" si="394"/>
        <v>0</v>
      </c>
    </row>
    <row r="808" spans="1:10" ht="63.75" x14ac:dyDescent="0.25">
      <c r="A808" s="15" t="s">
        <v>27</v>
      </c>
      <c r="B808" s="12" t="s">
        <v>588</v>
      </c>
      <c r="C808" s="12" t="s">
        <v>34</v>
      </c>
      <c r="D808" s="12" t="s">
        <v>146</v>
      </c>
      <c r="E808" s="12" t="s">
        <v>610</v>
      </c>
      <c r="F808" s="11">
        <v>100</v>
      </c>
      <c r="G808" s="13">
        <v>568100</v>
      </c>
      <c r="H808" s="13"/>
      <c r="I808" s="13">
        <v>568100</v>
      </c>
      <c r="J808" s="13"/>
    </row>
    <row r="809" spans="1:10" ht="63.75" x14ac:dyDescent="0.25">
      <c r="A809" s="15" t="s">
        <v>611</v>
      </c>
      <c r="B809" s="12" t="s">
        <v>588</v>
      </c>
      <c r="C809" s="12" t="s">
        <v>34</v>
      </c>
      <c r="D809" s="12" t="s">
        <v>146</v>
      </c>
      <c r="E809" s="12" t="s">
        <v>612</v>
      </c>
      <c r="F809" s="11"/>
      <c r="G809" s="13">
        <f>SUM(G810:G812)</f>
        <v>15661610</v>
      </c>
      <c r="H809" s="13">
        <f>SUM(H810:H812)</f>
        <v>0</v>
      </c>
      <c r="I809" s="13">
        <f t="shared" ref="I809:J809" si="395">SUM(I810:I812)</f>
        <v>15661610</v>
      </c>
      <c r="J809" s="13">
        <f t="shared" si="395"/>
        <v>0</v>
      </c>
    </row>
    <row r="810" spans="1:10" ht="63.75" x14ac:dyDescent="0.25">
      <c r="A810" s="15" t="s">
        <v>27</v>
      </c>
      <c r="B810" s="12" t="s">
        <v>588</v>
      </c>
      <c r="C810" s="12" t="s">
        <v>34</v>
      </c>
      <c r="D810" s="12" t="s">
        <v>146</v>
      </c>
      <c r="E810" s="12" t="s">
        <v>612</v>
      </c>
      <c r="F810" s="11">
        <v>100</v>
      </c>
      <c r="G810" s="13">
        <v>13229000</v>
      </c>
      <c r="H810" s="13"/>
      <c r="I810" s="13">
        <v>13229000</v>
      </c>
      <c r="J810" s="13"/>
    </row>
    <row r="811" spans="1:10" ht="25.5" x14ac:dyDescent="0.25">
      <c r="A811" s="15" t="s">
        <v>30</v>
      </c>
      <c r="B811" s="12" t="s">
        <v>588</v>
      </c>
      <c r="C811" s="12" t="s">
        <v>34</v>
      </c>
      <c r="D811" s="12" t="s">
        <v>146</v>
      </c>
      <c r="E811" s="12" t="s">
        <v>612</v>
      </c>
      <c r="F811" s="11">
        <v>200</v>
      </c>
      <c r="G811" s="13">
        <v>2429750</v>
      </c>
      <c r="H811" s="13"/>
      <c r="I811" s="13">
        <v>2429750</v>
      </c>
      <c r="J811" s="13"/>
    </row>
    <row r="812" spans="1:10" x14ac:dyDescent="0.25">
      <c r="A812" s="15" t="s">
        <v>52</v>
      </c>
      <c r="B812" s="12" t="s">
        <v>588</v>
      </c>
      <c r="C812" s="12" t="s">
        <v>34</v>
      </c>
      <c r="D812" s="12" t="s">
        <v>146</v>
      </c>
      <c r="E812" s="12" t="s">
        <v>612</v>
      </c>
      <c r="F812" s="11">
        <v>800</v>
      </c>
      <c r="G812" s="13">
        <v>2860</v>
      </c>
      <c r="H812" s="13"/>
      <c r="I812" s="13">
        <v>2860</v>
      </c>
      <c r="J812" s="13"/>
    </row>
    <row r="813" spans="1:10" x14ac:dyDescent="0.25">
      <c r="A813" s="15" t="s">
        <v>470</v>
      </c>
      <c r="B813" s="12" t="s">
        <v>588</v>
      </c>
      <c r="C813" s="11" t="s">
        <v>53</v>
      </c>
      <c r="D813" s="12" t="s">
        <v>4</v>
      </c>
      <c r="E813" s="12"/>
      <c r="F813" s="12"/>
      <c r="G813" s="13">
        <f>G814+G824</f>
        <v>38636985.009999998</v>
      </c>
      <c r="H813" s="13">
        <f>H814+H824</f>
        <v>11797685.01</v>
      </c>
      <c r="I813" s="13">
        <f>I814+I824</f>
        <v>38636985.009999998</v>
      </c>
      <c r="J813" s="13">
        <f>J814+J824</f>
        <v>11797685.01</v>
      </c>
    </row>
    <row r="814" spans="1:10" x14ac:dyDescent="0.25">
      <c r="A814" s="15" t="s">
        <v>471</v>
      </c>
      <c r="B814" s="12" t="s">
        <v>588</v>
      </c>
      <c r="C814" s="11" t="s">
        <v>53</v>
      </c>
      <c r="D814" s="12" t="s">
        <v>18</v>
      </c>
      <c r="E814" s="12"/>
      <c r="F814" s="12"/>
      <c r="G814" s="13">
        <f>G815</f>
        <v>26997685.009999998</v>
      </c>
      <c r="H814" s="13">
        <f t="shared" ref="H814:J816" si="396">H815</f>
        <v>11797685.01</v>
      </c>
      <c r="I814" s="13">
        <f t="shared" si="396"/>
        <v>26997685.009999998</v>
      </c>
      <c r="J814" s="13">
        <f t="shared" si="396"/>
        <v>11797685.01</v>
      </c>
    </row>
    <row r="815" spans="1:10" ht="38.25" x14ac:dyDescent="0.25">
      <c r="A815" s="15" t="s">
        <v>472</v>
      </c>
      <c r="B815" s="12" t="s">
        <v>588</v>
      </c>
      <c r="C815" s="12" t="s">
        <v>53</v>
      </c>
      <c r="D815" s="12" t="s">
        <v>18</v>
      </c>
      <c r="E815" s="12" t="s">
        <v>439</v>
      </c>
      <c r="F815" s="12"/>
      <c r="G815" s="13">
        <f>G816</f>
        <v>26997685.009999998</v>
      </c>
      <c r="H815" s="13">
        <f t="shared" si="396"/>
        <v>11797685.01</v>
      </c>
      <c r="I815" s="13">
        <f t="shared" si="396"/>
        <v>26997685.009999998</v>
      </c>
      <c r="J815" s="13">
        <f t="shared" si="396"/>
        <v>11797685.01</v>
      </c>
    </row>
    <row r="816" spans="1:10" ht="25.5" x14ac:dyDescent="0.25">
      <c r="A816" s="15" t="s">
        <v>613</v>
      </c>
      <c r="B816" s="12" t="s">
        <v>588</v>
      </c>
      <c r="C816" s="12" t="s">
        <v>53</v>
      </c>
      <c r="D816" s="12" t="s">
        <v>18</v>
      </c>
      <c r="E816" s="12" t="s">
        <v>474</v>
      </c>
      <c r="F816" s="12"/>
      <c r="G816" s="13">
        <f>G817</f>
        <v>26997685.009999998</v>
      </c>
      <c r="H816" s="13">
        <f t="shared" si="396"/>
        <v>11797685.01</v>
      </c>
      <c r="I816" s="13">
        <f t="shared" si="396"/>
        <v>26997685.009999998</v>
      </c>
      <c r="J816" s="13">
        <f t="shared" si="396"/>
        <v>11797685.01</v>
      </c>
    </row>
    <row r="817" spans="1:10" ht="38.25" x14ac:dyDescent="0.25">
      <c r="A817" s="15" t="s">
        <v>475</v>
      </c>
      <c r="B817" s="12" t="s">
        <v>588</v>
      </c>
      <c r="C817" s="12" t="s">
        <v>53</v>
      </c>
      <c r="D817" s="12" t="s">
        <v>18</v>
      </c>
      <c r="E817" s="12" t="s">
        <v>476</v>
      </c>
      <c r="F817" s="12"/>
      <c r="G817" s="13">
        <f>G820+G818+G822</f>
        <v>26997685.009999998</v>
      </c>
      <c r="H817" s="13">
        <f t="shared" ref="H817:J817" si="397">H820+H818+H822</f>
        <v>11797685.01</v>
      </c>
      <c r="I817" s="13">
        <f t="shared" si="397"/>
        <v>26997685.009999998</v>
      </c>
      <c r="J817" s="13">
        <f t="shared" si="397"/>
        <v>11797685.01</v>
      </c>
    </row>
    <row r="818" spans="1:10" ht="51" x14ac:dyDescent="0.25">
      <c r="A818" s="15" t="s">
        <v>614</v>
      </c>
      <c r="B818" s="12" t="s">
        <v>588</v>
      </c>
      <c r="C818" s="12" t="s">
        <v>53</v>
      </c>
      <c r="D818" s="12" t="s">
        <v>18</v>
      </c>
      <c r="E818" s="12" t="s">
        <v>615</v>
      </c>
      <c r="F818" s="12"/>
      <c r="G818" s="13">
        <f>G819</f>
        <v>11797685.01</v>
      </c>
      <c r="H818" s="13">
        <f t="shared" ref="H818:J818" si="398">H819</f>
        <v>11797685.01</v>
      </c>
      <c r="I818" s="13">
        <f t="shared" si="398"/>
        <v>11797685.01</v>
      </c>
      <c r="J818" s="13">
        <f t="shared" si="398"/>
        <v>11797685.01</v>
      </c>
    </row>
    <row r="819" spans="1:10" ht="25.5" x14ac:dyDescent="0.25">
      <c r="A819" s="15" t="s">
        <v>30</v>
      </c>
      <c r="B819" s="12" t="s">
        <v>588</v>
      </c>
      <c r="C819" s="12" t="s">
        <v>53</v>
      </c>
      <c r="D819" s="12" t="s">
        <v>18</v>
      </c>
      <c r="E819" s="12" t="s">
        <v>615</v>
      </c>
      <c r="F819" s="12" t="s">
        <v>331</v>
      </c>
      <c r="G819" s="13">
        <v>11797685.01</v>
      </c>
      <c r="H819" s="13">
        <v>11797685.01</v>
      </c>
      <c r="I819" s="13">
        <v>11797685.01</v>
      </c>
      <c r="J819" s="13">
        <v>11797685.01</v>
      </c>
    </row>
    <row r="820" spans="1:10" ht="38.25" x14ac:dyDescent="0.25">
      <c r="A820" s="16" t="s">
        <v>616</v>
      </c>
      <c r="B820" s="12" t="s">
        <v>588</v>
      </c>
      <c r="C820" s="12" t="s">
        <v>53</v>
      </c>
      <c r="D820" s="12" t="s">
        <v>18</v>
      </c>
      <c r="E820" s="12" t="s">
        <v>617</v>
      </c>
      <c r="F820" s="12"/>
      <c r="G820" s="13">
        <f>G821</f>
        <v>1800000</v>
      </c>
      <c r="H820" s="13">
        <f t="shared" ref="H820:J820" si="399">H821</f>
        <v>0</v>
      </c>
      <c r="I820" s="13">
        <f t="shared" si="399"/>
        <v>1800000</v>
      </c>
      <c r="J820" s="13">
        <f t="shared" si="399"/>
        <v>0</v>
      </c>
    </row>
    <row r="821" spans="1:10" ht="25.5" x14ac:dyDescent="0.25">
      <c r="A821" s="15" t="s">
        <v>30</v>
      </c>
      <c r="B821" s="12" t="s">
        <v>588</v>
      </c>
      <c r="C821" s="12" t="s">
        <v>53</v>
      </c>
      <c r="D821" s="12" t="s">
        <v>18</v>
      </c>
      <c r="E821" s="12" t="s">
        <v>617</v>
      </c>
      <c r="F821" s="12" t="s">
        <v>331</v>
      </c>
      <c r="G821" s="13">
        <v>1800000</v>
      </c>
      <c r="H821" s="13"/>
      <c r="I821" s="13">
        <v>1800000</v>
      </c>
      <c r="J821" s="13"/>
    </row>
    <row r="822" spans="1:10" ht="38.25" x14ac:dyDescent="0.25">
      <c r="A822" s="15" t="s">
        <v>618</v>
      </c>
      <c r="B822" s="12" t="s">
        <v>588</v>
      </c>
      <c r="C822" s="12" t="s">
        <v>53</v>
      </c>
      <c r="D822" s="12" t="s">
        <v>18</v>
      </c>
      <c r="E822" s="12" t="s">
        <v>619</v>
      </c>
      <c r="F822" s="12"/>
      <c r="G822" s="13">
        <f>G823</f>
        <v>13400000</v>
      </c>
      <c r="H822" s="13">
        <f t="shared" ref="H822:J822" si="400">H823</f>
        <v>0</v>
      </c>
      <c r="I822" s="13">
        <f t="shared" si="400"/>
        <v>13400000</v>
      </c>
      <c r="J822" s="13">
        <f t="shared" si="400"/>
        <v>0</v>
      </c>
    </row>
    <row r="823" spans="1:10" ht="25.5" x14ac:dyDescent="0.25">
      <c r="A823" s="15" t="s">
        <v>30</v>
      </c>
      <c r="B823" s="12" t="s">
        <v>588</v>
      </c>
      <c r="C823" s="12" t="s">
        <v>53</v>
      </c>
      <c r="D823" s="12" t="s">
        <v>18</v>
      </c>
      <c r="E823" s="12" t="s">
        <v>619</v>
      </c>
      <c r="F823" s="12" t="s">
        <v>331</v>
      </c>
      <c r="G823" s="13">
        <v>13400000</v>
      </c>
      <c r="H823" s="13"/>
      <c r="I823" s="13">
        <v>13400000</v>
      </c>
      <c r="J823" s="13"/>
    </row>
    <row r="824" spans="1:10" s="29" customFormat="1" ht="20.25" customHeight="1" x14ac:dyDescent="0.25">
      <c r="A824" s="15" t="s">
        <v>485</v>
      </c>
      <c r="B824" s="12" t="s">
        <v>588</v>
      </c>
      <c r="C824" s="12" t="s">
        <v>53</v>
      </c>
      <c r="D824" s="12" t="s">
        <v>20</v>
      </c>
      <c r="E824" s="12"/>
      <c r="F824" s="12"/>
      <c r="G824" s="13">
        <f t="shared" ref="G824:J828" si="401">G825</f>
        <v>11639300</v>
      </c>
      <c r="H824" s="13">
        <f t="shared" si="401"/>
        <v>0</v>
      </c>
      <c r="I824" s="13">
        <f t="shared" si="401"/>
        <v>11639300</v>
      </c>
      <c r="J824" s="13">
        <f t="shared" si="401"/>
        <v>0</v>
      </c>
    </row>
    <row r="825" spans="1:10" ht="38.25" x14ac:dyDescent="0.25">
      <c r="A825" s="15" t="s">
        <v>472</v>
      </c>
      <c r="B825" s="12" t="s">
        <v>588</v>
      </c>
      <c r="C825" s="12" t="s">
        <v>53</v>
      </c>
      <c r="D825" s="12" t="s">
        <v>20</v>
      </c>
      <c r="E825" s="12" t="s">
        <v>439</v>
      </c>
      <c r="F825" s="12"/>
      <c r="G825" s="13">
        <f t="shared" si="401"/>
        <v>11639300</v>
      </c>
      <c r="H825" s="13">
        <f t="shared" si="401"/>
        <v>0</v>
      </c>
      <c r="I825" s="13">
        <f t="shared" si="401"/>
        <v>11639300</v>
      </c>
      <c r="J825" s="13">
        <f t="shared" si="401"/>
        <v>0</v>
      </c>
    </row>
    <row r="826" spans="1:10" ht="25.5" x14ac:dyDescent="0.25">
      <c r="A826" s="15" t="s">
        <v>613</v>
      </c>
      <c r="B826" s="12" t="s">
        <v>588</v>
      </c>
      <c r="C826" s="12" t="s">
        <v>53</v>
      </c>
      <c r="D826" s="12" t="s">
        <v>20</v>
      </c>
      <c r="E826" s="12" t="s">
        <v>474</v>
      </c>
      <c r="F826" s="12"/>
      <c r="G826" s="13">
        <f t="shared" si="401"/>
        <v>11639300</v>
      </c>
      <c r="H826" s="13">
        <f t="shared" si="401"/>
        <v>0</v>
      </c>
      <c r="I826" s="13">
        <f t="shared" si="401"/>
        <v>11639300</v>
      </c>
      <c r="J826" s="13">
        <f t="shared" si="401"/>
        <v>0</v>
      </c>
    </row>
    <row r="827" spans="1:10" ht="25.5" x14ac:dyDescent="0.25">
      <c r="A827" s="15" t="s">
        <v>479</v>
      </c>
      <c r="B827" s="12" t="s">
        <v>588</v>
      </c>
      <c r="C827" s="12" t="s">
        <v>53</v>
      </c>
      <c r="D827" s="12" t="s">
        <v>20</v>
      </c>
      <c r="E827" s="12" t="s">
        <v>480</v>
      </c>
      <c r="F827" s="12"/>
      <c r="G827" s="13">
        <f t="shared" si="401"/>
        <v>11639300</v>
      </c>
      <c r="H827" s="13">
        <f t="shared" si="401"/>
        <v>0</v>
      </c>
      <c r="I827" s="13">
        <f t="shared" si="401"/>
        <v>11639300</v>
      </c>
      <c r="J827" s="13">
        <f t="shared" si="401"/>
        <v>0</v>
      </c>
    </row>
    <row r="828" spans="1:10" ht="25.5" x14ac:dyDescent="0.25">
      <c r="A828" s="15" t="s">
        <v>620</v>
      </c>
      <c r="B828" s="12" t="s">
        <v>588</v>
      </c>
      <c r="C828" s="12" t="s">
        <v>53</v>
      </c>
      <c r="D828" s="12" t="s">
        <v>20</v>
      </c>
      <c r="E828" s="12" t="s">
        <v>621</v>
      </c>
      <c r="F828" s="12"/>
      <c r="G828" s="13">
        <f t="shared" si="401"/>
        <v>11639300</v>
      </c>
      <c r="H828" s="13">
        <f t="shared" si="401"/>
        <v>0</v>
      </c>
      <c r="I828" s="13">
        <f t="shared" si="401"/>
        <v>11639300</v>
      </c>
      <c r="J828" s="13">
        <f t="shared" si="401"/>
        <v>0</v>
      </c>
    </row>
    <row r="829" spans="1:10" ht="25.5" x14ac:dyDescent="0.25">
      <c r="A829" s="15" t="s">
        <v>30</v>
      </c>
      <c r="B829" s="12" t="s">
        <v>588</v>
      </c>
      <c r="C829" s="12" t="s">
        <v>53</v>
      </c>
      <c r="D829" s="12" t="s">
        <v>20</v>
      </c>
      <c r="E829" s="12" t="s">
        <v>621</v>
      </c>
      <c r="F829" s="12" t="s">
        <v>331</v>
      </c>
      <c r="G829" s="13">
        <v>11639300</v>
      </c>
      <c r="H829" s="13"/>
      <c r="I829" s="13">
        <v>11639300</v>
      </c>
      <c r="J829" s="17"/>
    </row>
    <row r="830" spans="1:10" x14ac:dyDescent="0.25">
      <c r="A830" s="15" t="s">
        <v>200</v>
      </c>
      <c r="B830" s="12" t="s">
        <v>588</v>
      </c>
      <c r="C830" s="12" t="s">
        <v>131</v>
      </c>
      <c r="D830" s="12"/>
      <c r="E830" s="12"/>
      <c r="F830" s="12"/>
      <c r="G830" s="13">
        <f>G831</f>
        <v>4224000</v>
      </c>
      <c r="H830" s="13">
        <f>H831</f>
        <v>4224000</v>
      </c>
      <c r="I830" s="13">
        <f t="shared" ref="I830:J830" si="402">I831</f>
        <v>4224000</v>
      </c>
      <c r="J830" s="13">
        <f t="shared" si="402"/>
        <v>4224000</v>
      </c>
    </row>
    <row r="831" spans="1:10" x14ac:dyDescent="0.25">
      <c r="A831" s="15" t="s">
        <v>209</v>
      </c>
      <c r="B831" s="12" t="s">
        <v>588</v>
      </c>
      <c r="C831" s="12" t="s">
        <v>131</v>
      </c>
      <c r="D831" s="12" t="s">
        <v>34</v>
      </c>
      <c r="E831" s="12"/>
      <c r="F831" s="12"/>
      <c r="G831" s="13">
        <f t="shared" ref="G831:J833" si="403">G832</f>
        <v>4224000</v>
      </c>
      <c r="H831" s="13">
        <f t="shared" si="403"/>
        <v>4224000</v>
      </c>
      <c r="I831" s="13">
        <f t="shared" si="403"/>
        <v>4224000</v>
      </c>
      <c r="J831" s="13">
        <f t="shared" si="403"/>
        <v>4224000</v>
      </c>
    </row>
    <row r="832" spans="1:10" x14ac:dyDescent="0.25">
      <c r="A832" s="14" t="s">
        <v>21</v>
      </c>
      <c r="B832" s="12" t="s">
        <v>588</v>
      </c>
      <c r="C832" s="12" t="s">
        <v>131</v>
      </c>
      <c r="D832" s="12" t="s">
        <v>34</v>
      </c>
      <c r="E832" s="12" t="s">
        <v>22</v>
      </c>
      <c r="F832" s="12"/>
      <c r="G832" s="13">
        <f t="shared" si="403"/>
        <v>4224000</v>
      </c>
      <c r="H832" s="13">
        <f t="shared" si="403"/>
        <v>4224000</v>
      </c>
      <c r="I832" s="13">
        <f t="shared" si="403"/>
        <v>4224000</v>
      </c>
      <c r="J832" s="13">
        <f t="shared" si="403"/>
        <v>4224000</v>
      </c>
    </row>
    <row r="833" spans="1:10" ht="25.5" x14ac:dyDescent="0.25">
      <c r="A833" s="14" t="s">
        <v>23</v>
      </c>
      <c r="B833" s="12" t="s">
        <v>588</v>
      </c>
      <c r="C833" s="12" t="s">
        <v>131</v>
      </c>
      <c r="D833" s="12" t="s">
        <v>34</v>
      </c>
      <c r="E833" s="12" t="s">
        <v>24</v>
      </c>
      <c r="F833" s="12"/>
      <c r="G833" s="13">
        <f>G834</f>
        <v>4224000</v>
      </c>
      <c r="H833" s="13">
        <f t="shared" si="403"/>
        <v>4224000</v>
      </c>
      <c r="I833" s="13">
        <f t="shared" si="403"/>
        <v>4224000</v>
      </c>
      <c r="J833" s="13">
        <f t="shared" si="403"/>
        <v>4224000</v>
      </c>
    </row>
    <row r="834" spans="1:10" ht="63.75" x14ac:dyDescent="0.25">
      <c r="A834" s="15" t="s">
        <v>622</v>
      </c>
      <c r="B834" s="12" t="s">
        <v>588</v>
      </c>
      <c r="C834" s="12" t="s">
        <v>131</v>
      </c>
      <c r="D834" s="12" t="s">
        <v>34</v>
      </c>
      <c r="E834" s="12" t="s">
        <v>623</v>
      </c>
      <c r="F834" s="12"/>
      <c r="G834" s="13">
        <f>SUM(G835:G835)</f>
        <v>4224000</v>
      </c>
      <c r="H834" s="13">
        <f>SUM(H835:H835)</f>
        <v>4224000</v>
      </c>
      <c r="I834" s="13">
        <f>SUM(I835:I835)</f>
        <v>4224000</v>
      </c>
      <c r="J834" s="13">
        <f>SUM(J835:J835)</f>
        <v>4224000</v>
      </c>
    </row>
    <row r="835" spans="1:10" ht="38.25" x14ac:dyDescent="0.25">
      <c r="A835" s="15" t="s">
        <v>143</v>
      </c>
      <c r="B835" s="12" t="s">
        <v>588</v>
      </c>
      <c r="C835" s="12" t="s">
        <v>131</v>
      </c>
      <c r="D835" s="12" t="s">
        <v>34</v>
      </c>
      <c r="E835" s="12" t="s">
        <v>623</v>
      </c>
      <c r="F835" s="12" t="s">
        <v>144</v>
      </c>
      <c r="G835" s="13">
        <v>4224000</v>
      </c>
      <c r="H835" s="13">
        <v>4224000</v>
      </c>
      <c r="I835" s="13">
        <v>4224000</v>
      </c>
      <c r="J835" s="13">
        <v>4224000</v>
      </c>
    </row>
    <row r="836" spans="1:10" s="34" customFormat="1" ht="18" customHeight="1" x14ac:dyDescent="0.25">
      <c r="A836" s="40" t="s">
        <v>624</v>
      </c>
      <c r="B836" s="40"/>
      <c r="C836" s="40"/>
      <c r="D836" s="40"/>
      <c r="E836" s="40"/>
      <c r="F836" s="40"/>
      <c r="G836" s="13">
        <f>G11+G214+G272+G439+G543+G687+G726+G759</f>
        <v>2894452048.4899998</v>
      </c>
      <c r="H836" s="13">
        <f>H11+H214+H272+H439+H543+H687+H726+H759</f>
        <v>1433472451.77</v>
      </c>
      <c r="I836" s="13">
        <f>I11+I214+I272+I439+I543+I687+I726+I759</f>
        <v>3195080449.9099994</v>
      </c>
      <c r="J836" s="13">
        <f>J11+J214+J272+J439+J543+J687+J726+J759</f>
        <v>1704769811.1700001</v>
      </c>
    </row>
    <row r="837" spans="1:10" x14ac:dyDescent="0.25">
      <c r="A837" s="30"/>
      <c r="B837" s="31"/>
      <c r="C837" s="31"/>
      <c r="D837" s="31"/>
      <c r="E837" s="31"/>
      <c r="F837" s="31"/>
      <c r="G837" s="32"/>
      <c r="H837" s="32"/>
      <c r="I837" s="32"/>
      <c r="J837" s="33"/>
    </row>
  </sheetData>
  <sheetProtection password="D646" sheet="1" objects="1" scenarios="1"/>
  <mergeCells count="17">
    <mergeCell ref="A836:F836"/>
    <mergeCell ref="A6:J6"/>
    <mergeCell ref="C8:H8"/>
    <mergeCell ref="A9:A10"/>
    <mergeCell ref="B9:B10"/>
    <mergeCell ref="C9:C10"/>
    <mergeCell ref="D9:D10"/>
    <mergeCell ref="E9:E10"/>
    <mergeCell ref="F9:F10"/>
    <mergeCell ref="G9:H9"/>
    <mergeCell ref="I9:J9"/>
    <mergeCell ref="A1:J1"/>
    <mergeCell ref="A2:J2"/>
    <mergeCell ref="A3:J3"/>
    <mergeCell ref="A4:J4"/>
    <mergeCell ref="A5:D5"/>
    <mergeCell ref="E5:H5"/>
  </mergeCells>
  <pageMargins left="0.70866141732283472" right="0.31496062992125984" top="0.74803149606299213" bottom="0.74803149606299213" header="0.31496062992125984" footer="0.31496062992125984"/>
  <pageSetup paperSize="9" scale="57"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9.1 ведомства</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2018-03-14T14:46:18Z</cp:lastPrinted>
  <dcterms:created xsi:type="dcterms:W3CDTF">2018-03-14T11:33:29Z</dcterms:created>
  <dcterms:modified xsi:type="dcterms:W3CDTF">2018-03-14T14:46:24Z</dcterms:modified>
</cp:coreProperties>
</file>